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24226"/>
  <mc:AlternateContent xmlns:mc="http://schemas.openxmlformats.org/markup-compatibility/2006">
    <mc:Choice Requires="x15">
      <x15ac:absPath xmlns:x15ac="http://schemas.microsoft.com/office/spreadsheetml/2010/11/ac" url="C:\Users\g2pmeimr\Desktop\"/>
    </mc:Choice>
  </mc:AlternateContent>
  <xr:revisionPtr revIDLastSave="0" documentId="13_ncr:1_{F1B1C429-A217-4E14-8033-57A8B1C9A356}" xr6:coauthVersionLast="47" xr6:coauthVersionMax="47" xr10:uidLastSave="{00000000-0000-0000-0000-000000000000}"/>
  <bookViews>
    <workbookView xWindow="29685" yWindow="345" windowWidth="27900" windowHeight="15105" activeTab="1" xr2:uid="{00000000-000D-0000-FFFF-FFFF00000000}"/>
  </bookViews>
  <sheets>
    <sheet name="FY24 Ranking Sheet" sheetId="14" r:id="rId1"/>
    <sheet name="FY23 Ranking Sheet" sheetId="12" r:id="rId2"/>
    <sheet name="FY22 Ranking Sheet-Sept" sheetId="13" r:id="rId3"/>
    <sheet name="FY22 Ranked Order-Sept" sheetId="11" r:id="rId4"/>
    <sheet name="FY21 Ranking Sheet " sheetId="8" r:id="rId5"/>
    <sheet name="FY21 Ranked Order" sheetId="9" r:id="rId6"/>
  </sheets>
  <definedNames>
    <definedName name="_xlnm._FilterDatabase" localSheetId="5" hidden="1">'FY21 Ranked Order'!#REF!</definedName>
    <definedName name="_xlnm._FilterDatabase" localSheetId="4" hidden="1">'FY21 Ranking Sheet '!$A$7:$W$45</definedName>
    <definedName name="_xlnm._FilterDatabase" localSheetId="3" hidden="1">'FY22 Ranked Order-Sept'!#REF!</definedName>
    <definedName name="_xlnm._FilterDatabase" localSheetId="2" hidden="1">'FY22 Ranking Sheet-Sept'!$A$7:$V$36</definedName>
    <definedName name="_xlnm._FilterDatabase" localSheetId="1" hidden="1">'FY23 Ranking Sheet'!$A$10:$W$49</definedName>
    <definedName name="_xlnm._FilterDatabase" localSheetId="0" hidden="1">'FY24 Ranking Sheet'!$A$7:$W$45</definedName>
    <definedName name="ADS_S_13_1_ADS_W_13_1" localSheetId="5">#REF!</definedName>
    <definedName name="ADS_S_13_1_ADS_W_13_1" localSheetId="4">#REF!</definedName>
    <definedName name="ADS_S_13_1_ADS_W_13_1" localSheetId="3">#REF!</definedName>
    <definedName name="ADS_S_13_1_ADS_W_13_1" localSheetId="2">#REF!</definedName>
    <definedName name="ADS_S_13_1_ADS_W_13_1" localSheetId="1">#REF!</definedName>
    <definedName name="ADS_S_13_1_ADS_W_13_1" localSheetId="0">#REF!</definedName>
    <definedName name="ADS_S_13_1_ADS_W_13_1">#REF!</definedName>
    <definedName name="ADS_S_15_1" localSheetId="5">#REF!</definedName>
    <definedName name="ADS_S_15_1" localSheetId="4">#REF!</definedName>
    <definedName name="ADS_S_15_1" localSheetId="3">#REF!</definedName>
    <definedName name="ADS_S_15_1" localSheetId="2">#REF!</definedName>
    <definedName name="ADS_S_15_1" localSheetId="1">#REF!</definedName>
    <definedName name="ADS_S_15_1" localSheetId="0">#REF!</definedName>
    <definedName name="ADS_S_15_1">#REF!</definedName>
    <definedName name="ADS_S_15_1_ADS_S_13_1_ADS_W_13_1" localSheetId="5">#REF!</definedName>
    <definedName name="ADS_S_15_1_ADS_S_13_1_ADS_W_13_1" localSheetId="4">#REF!</definedName>
    <definedName name="ADS_S_15_1_ADS_S_13_1_ADS_W_13_1" localSheetId="3">#REF!</definedName>
    <definedName name="ADS_S_15_1_ADS_S_13_1_ADS_W_13_1" localSheetId="2">#REF!</definedName>
    <definedName name="ADS_S_15_1_ADS_S_13_1_ADS_W_13_1" localSheetId="1">#REF!</definedName>
    <definedName name="ADS_S_15_1_ADS_S_13_1_ADS_W_13_1" localSheetId="0">#REF!</definedName>
    <definedName name="ADS_S_15_1_ADS_S_13_1_ADS_W_13_1">#REF!</definedName>
    <definedName name="AVS_P_08_01_AVS_P_08_02" localSheetId="5">#REF!</definedName>
    <definedName name="AVS_P_08_01_AVS_P_08_02" localSheetId="4">#REF!</definedName>
    <definedName name="AVS_P_08_01_AVS_P_08_02" localSheetId="3">#REF!</definedName>
    <definedName name="AVS_P_08_01_AVS_P_08_02" localSheetId="2">#REF!</definedName>
    <definedName name="AVS_P_08_01_AVS_P_08_02" localSheetId="1">#REF!</definedName>
    <definedName name="AVS_P_08_01_AVS_P_08_02" localSheetId="0">#REF!</definedName>
    <definedName name="AVS_P_08_01_AVS_P_08_02">#REF!</definedName>
    <definedName name="AVS_P_15_01" localSheetId="5">#REF!</definedName>
    <definedName name="AVS_P_15_01" localSheetId="4">#REF!</definedName>
    <definedName name="AVS_P_15_01" localSheetId="3">#REF!</definedName>
    <definedName name="AVS_P_15_01" localSheetId="2">#REF!</definedName>
    <definedName name="AVS_P_15_01" localSheetId="1">#REF!</definedName>
    <definedName name="AVS_P_15_01" localSheetId="0">#REF!</definedName>
    <definedName name="AVS_P_15_01">#REF!</definedName>
    <definedName name="AVS_W_14_1" localSheetId="5">#REF!</definedName>
    <definedName name="AVS_W_14_1" localSheetId="4">#REF!</definedName>
    <definedName name="AVS_W_14_1" localSheetId="3">#REF!</definedName>
    <definedName name="AVS_W_14_1" localSheetId="2">#REF!</definedName>
    <definedName name="AVS_W_14_1" localSheetId="1">#REF!</definedName>
    <definedName name="AVS_W_14_1" localSheetId="0">#REF!</definedName>
    <definedName name="AVS_W_14_1">#REF!</definedName>
    <definedName name="BPS_P_15_1" localSheetId="5">#REF!</definedName>
    <definedName name="BPS_P_15_1" localSheetId="4">#REF!</definedName>
    <definedName name="BPS_P_15_1" localSheetId="3">#REF!</definedName>
    <definedName name="BPS_P_15_1" localSheetId="2">#REF!</definedName>
    <definedName name="BPS_P_15_1" localSheetId="1">#REF!</definedName>
    <definedName name="BPS_P_15_1" localSheetId="0">#REF!</definedName>
    <definedName name="BPS_P_15_1">#REF!</definedName>
    <definedName name="eee">#REF!</definedName>
    <definedName name="EST_P_12_01_EST_P_15_01" localSheetId="5">#REF!</definedName>
    <definedName name="EST_P_12_01_EST_P_15_01" localSheetId="4">#REF!</definedName>
    <definedName name="EST_P_12_01_EST_P_15_01" localSheetId="3">#REF!</definedName>
    <definedName name="EST_P_12_01_EST_P_15_01" localSheetId="2">#REF!</definedName>
    <definedName name="EST_P_12_01_EST_P_15_01" localSheetId="1">#REF!</definedName>
    <definedName name="EST_P_12_01_EST_P_15_01" localSheetId="0">#REF!</definedName>
    <definedName name="EST_P_12_01_EST_P_15_01">#REF!</definedName>
    <definedName name="_xlnm.Print_Titles" localSheetId="5">'FY21 Ranked Order'!$6:$6</definedName>
    <definedName name="_xlnm.Print_Titles" localSheetId="4">'FY21 Ranking Sheet '!$7:$7</definedName>
    <definedName name="_xlnm.Print_Titles" localSheetId="3">'FY22 Ranked Order-Sept'!$6:$6</definedName>
    <definedName name="_xlnm.Print_Titles" localSheetId="2">'FY22 Ranking Sheet-Sept'!$7:$7</definedName>
    <definedName name="_xlnm.Print_Titles" localSheetId="1">'FY23 Ranking Sheet'!$10:$10</definedName>
    <definedName name="_xlnm.Print_Titles" localSheetId="0">'FY24 Ranking Sheet'!$7:$7</definedName>
    <definedName name="SPE_W_15_1" localSheetId="5">#REF!</definedName>
    <definedName name="SPE_W_15_1" localSheetId="4">#REF!</definedName>
    <definedName name="SPE_W_15_1" localSheetId="3">#REF!</definedName>
    <definedName name="SPE_W_15_1" localSheetId="2">#REF!</definedName>
    <definedName name="SPE_W_15_1" localSheetId="1">#REF!</definedName>
    <definedName name="SPE_W_15_1" localSheetId="0">#REF!</definedName>
    <definedName name="SPE_W_15_1">#REF!</definedName>
    <definedName name="SPE_W_15_2_SPE_W_15_3" localSheetId="5">#REF!</definedName>
    <definedName name="SPE_W_15_2_SPE_W_15_3" localSheetId="4">#REF!</definedName>
    <definedName name="SPE_W_15_2_SPE_W_15_3" localSheetId="3">#REF!</definedName>
    <definedName name="SPE_W_15_2_SPE_W_15_3" localSheetId="2">#REF!</definedName>
    <definedName name="SPE_W_15_2_SPE_W_15_3" localSheetId="1">#REF!</definedName>
    <definedName name="SPE_W_15_2_SPE_W_15_3" localSheetId="0">#REF!</definedName>
    <definedName name="SPE_W_15_2_SPE_W_15_3">#REF!</definedName>
    <definedName name="TSP_W_15_1" localSheetId="5">#REF!</definedName>
    <definedName name="TSP_W_15_1" localSheetId="4">#REF!</definedName>
    <definedName name="TSP_W_15_1" localSheetId="3">#REF!</definedName>
    <definedName name="TSP_W_15_1" localSheetId="2">#REF!</definedName>
    <definedName name="TSP_W_15_1" localSheetId="1">#REF!</definedName>
    <definedName name="TSP_W_15_1" localSheetId="0">#REF!</definedName>
    <definedName name="TSP_W_15_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4" i="12" l="1"/>
  <c r="U26" i="12"/>
  <c r="U27" i="12"/>
  <c r="U28" i="12"/>
  <c r="U29" i="12"/>
  <c r="U30" i="12"/>
  <c r="U31" i="12"/>
  <c r="U32" i="12"/>
  <c r="U33" i="12"/>
  <c r="U34" i="12"/>
  <c r="U35" i="12"/>
  <c r="U38" i="12"/>
  <c r="U39" i="12"/>
  <c r="U40" i="12"/>
  <c r="U42" i="12"/>
  <c r="U43" i="12"/>
  <c r="U46" i="12"/>
  <c r="U47" i="12"/>
  <c r="U48" i="12"/>
  <c r="U22" i="12"/>
  <c r="U19" i="12"/>
  <c r="U20" i="12"/>
  <c r="U21" i="12"/>
  <c r="U18" i="12"/>
  <c r="U15" i="13"/>
  <c r="U36" i="13" l="1"/>
  <c r="U35" i="13"/>
  <c r="U34" i="13"/>
  <c r="U33" i="13"/>
  <c r="U32" i="13"/>
  <c r="U30" i="13"/>
  <c r="U28" i="13"/>
  <c r="U26" i="13"/>
  <c r="U25" i="13"/>
  <c r="U24" i="13"/>
  <c r="U22" i="13"/>
  <c r="U21" i="13"/>
  <c r="U20" i="13"/>
  <c r="U19" i="13"/>
  <c r="U17" i="13"/>
  <c r="U16" i="13"/>
  <c r="H14" i="13"/>
  <c r="G14" i="13"/>
  <c r="D9" i="11" l="1"/>
  <c r="C5" i="11"/>
  <c r="A15" i="8" l="1"/>
  <c r="A16" i="8" l="1"/>
  <c r="I9" i="8"/>
  <c r="I11" i="8" s="1"/>
  <c r="I15" i="8" s="1"/>
  <c r="I16" i="8" s="1"/>
  <c r="I17" i="8" s="1"/>
  <c r="I18" i="8" s="1"/>
  <c r="I19" i="8" s="1"/>
  <c r="I20" i="8" s="1"/>
  <c r="I21" i="8" s="1"/>
  <c r="I22" i="8" s="1"/>
  <c r="I23" i="8" s="1"/>
  <c r="I24" i="8" s="1"/>
  <c r="I25" i="8" s="1"/>
  <c r="I26" i="8" s="1"/>
  <c r="I27" i="8" s="1"/>
  <c r="I28" i="8" s="1"/>
  <c r="I29" i="8" s="1"/>
  <c r="I30" i="8" s="1"/>
  <c r="I31" i="8" s="1"/>
  <c r="I32" i="8" s="1"/>
  <c r="I33" i="8" s="1"/>
  <c r="I34" i="8" s="1"/>
  <c r="I35" i="8" s="1"/>
  <c r="I36" i="8" s="1"/>
  <c r="I37" i="8" s="1"/>
  <c r="I38" i="8" s="1"/>
  <c r="I39" i="8" s="1"/>
  <c r="I40" i="8" s="1"/>
  <c r="I41" i="8" s="1"/>
  <c r="I43" i="8" s="1"/>
  <c r="I44" i="8" s="1"/>
  <c r="I45" i="8" s="1"/>
  <c r="I47" i="8" s="1"/>
  <c r="I48" i="8" s="1"/>
  <c r="I49" i="8" s="1"/>
  <c r="V23" i="8" l="1"/>
  <c r="V43" i="8" l="1"/>
  <c r="V41" i="8"/>
  <c r="D9" i="9" l="1"/>
  <c r="D8" i="9"/>
  <c r="E8" i="9" s="1"/>
  <c r="E6" i="9" l="1"/>
  <c r="D6" i="9"/>
  <c r="V45" i="8" l="1"/>
  <c r="V44" i="8"/>
  <c r="V38" i="8"/>
  <c r="V36" i="8"/>
  <c r="V20" i="8"/>
  <c r="V19" i="8"/>
  <c r="V15" i="8"/>
  <c r="B2" i="9" l="1"/>
  <c r="C5" i="9"/>
  <c r="C2" i="9"/>
  <c r="E9" i="9" l="1"/>
  <c r="D12" i="9" l="1"/>
  <c r="E12" i="9" s="1"/>
  <c r="F12" i="9"/>
  <c r="C12" i="9"/>
  <c r="B12" i="9"/>
  <c r="A20" i="8"/>
  <c r="B22" i="9" l="1"/>
  <c r="D16" i="9"/>
  <c r="D30" i="9"/>
  <c r="D23" i="9"/>
  <c r="D14" i="9"/>
  <c r="F41" i="9"/>
  <c r="D13" i="9"/>
  <c r="E13" i="9" s="1"/>
  <c r="F17" i="9"/>
  <c r="D27" i="9"/>
  <c r="F18" i="9"/>
  <c r="D34" i="9"/>
  <c r="D40" i="9"/>
  <c r="F19" i="9"/>
  <c r="D29" i="9"/>
  <c r="F40" i="9"/>
  <c r="D38" i="9"/>
  <c r="D32" i="9"/>
  <c r="F25" i="9"/>
  <c r="D36" i="9"/>
  <c r="D17" i="9"/>
  <c r="F21" i="9"/>
  <c r="F32" i="9"/>
  <c r="D26" i="9"/>
  <c r="D39" i="9"/>
  <c r="F30" i="9"/>
  <c r="F36" i="9"/>
  <c r="F22" i="9"/>
  <c r="F26" i="9"/>
  <c r="D24" i="9"/>
  <c r="F28" i="9"/>
  <c r="F34" i="9"/>
  <c r="D41" i="9"/>
  <c r="F13" i="9"/>
  <c r="D21" i="9"/>
  <c r="D31" i="9"/>
  <c r="D19" i="9"/>
  <c r="F37" i="9"/>
  <c r="F20" i="9"/>
  <c r="F35" i="9"/>
  <c r="D37" i="9"/>
  <c r="D15" i="9"/>
  <c r="F15" i="9"/>
  <c r="F31" i="9"/>
  <c r="F27" i="9"/>
  <c r="D33" i="9"/>
  <c r="D25" i="9"/>
  <c r="F33" i="9"/>
  <c r="F14" i="9"/>
  <c r="D18" i="9"/>
  <c r="F23" i="9"/>
  <c r="F29" i="9"/>
  <c r="F16" i="9"/>
  <c r="F24" i="9"/>
  <c r="D35" i="9"/>
  <c r="D22" i="9"/>
  <c r="D28" i="9"/>
  <c r="F39" i="9"/>
  <c r="F38" i="9"/>
  <c r="D20" i="9"/>
  <c r="B13" i="9"/>
  <c r="B34" i="9"/>
  <c r="C18" i="9"/>
  <c r="B14" i="9"/>
  <c r="C31" i="9"/>
  <c r="B19" i="9"/>
  <c r="B18" i="9"/>
  <c r="C39" i="9"/>
  <c r="C30" i="9"/>
  <c r="C24" i="9"/>
  <c r="C35" i="9"/>
  <c r="C41" i="9"/>
  <c r="C40" i="9"/>
  <c r="C25" i="9"/>
  <c r="B25" i="9"/>
  <c r="B35" i="9"/>
  <c r="C19" i="9"/>
  <c r="B27" i="9"/>
  <c r="B20" i="9"/>
  <c r="C32" i="9"/>
  <c r="C20" i="9"/>
  <c r="B28" i="9"/>
  <c r="C26" i="9"/>
  <c r="B31" i="9"/>
  <c r="C34" i="9"/>
  <c r="B23" i="9"/>
  <c r="B15" i="9"/>
  <c r="C33" i="9"/>
  <c r="B40" i="9"/>
  <c r="B41" i="9"/>
  <c r="C16" i="9"/>
  <c r="C27" i="9"/>
  <c r="B38" i="9"/>
  <c r="C22" i="9"/>
  <c r="B37" i="9"/>
  <c r="C21" i="9"/>
  <c r="B16" i="9"/>
  <c r="C36" i="9"/>
  <c r="B39" i="9"/>
  <c r="C23" i="9"/>
  <c r="B33" i="9"/>
  <c r="C17" i="9"/>
  <c r="B26" i="9"/>
  <c r="C15" i="9"/>
  <c r="B30" i="9"/>
  <c r="C14" i="9"/>
  <c r="B29" i="9"/>
  <c r="C13" i="9"/>
  <c r="B36" i="9"/>
  <c r="C37" i="9"/>
  <c r="C28" i="9"/>
  <c r="B32" i="9"/>
  <c r="B21" i="9"/>
  <c r="B24" i="9"/>
  <c r="B17" i="9"/>
  <c r="C38" i="9"/>
  <c r="C29" i="9"/>
  <c r="E14" i="9" l="1"/>
  <c r="E15" i="9" s="1"/>
  <c r="E16" i="9" s="1"/>
  <c r="E17" i="9" s="1"/>
  <c r="E18" i="9" s="1"/>
  <c r="E19" i="9" s="1"/>
  <c r="E20" i="9" s="1"/>
  <c r="E21" i="9" s="1"/>
  <c r="E22" i="9" s="1"/>
  <c r="E23" i="9" s="1"/>
  <c r="E24" i="9" s="1"/>
  <c r="E25" i="9" s="1"/>
  <c r="E26" i="9" s="1"/>
  <c r="E27" i="9" s="1"/>
  <c r="E28" i="9" s="1"/>
  <c r="E29" i="9" s="1"/>
  <c r="E30" i="9" s="1"/>
  <c r="E31" i="9" s="1"/>
  <c r="E32" i="9" s="1"/>
  <c r="E33" i="9" s="1"/>
  <c r="E34" i="9" s="1"/>
  <c r="E35" i="9" s="1"/>
  <c r="E36" i="9" s="1"/>
  <c r="E37" i="9" s="1"/>
  <c r="E38" i="9" s="1"/>
  <c r="E39" i="9" s="1"/>
  <c r="E40" i="9" s="1"/>
  <c r="E41"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tc={9B6C4A5E-7D69-4B0B-ACEF-5F93B0F5008B}</author>
    <author>tc={DDEB6DF3-84A3-47C5-88C6-9E1DADFA541C}</author>
    <author>tc={D821C8DB-E774-483E-A04A-0D4E229968EE}</author>
  </authors>
  <commentList>
    <comment ref="H18" authorId="0" shapeId="0" xr:uid="{9B6C4A5E-7D69-4B0B-ACEF-5F93B0F5008B}">
      <text>
        <t xml:space="preserve">[Threaded comment]
Your version of Excel allows you to read this threaded comment; however, any edits to it will get removed if the file is opened in a newer version of Excel. Learn more: https://go.microsoft.com/fwlink/?linkid=870924
Comment:
    $1.3M of carry-in awarded in Q1 for 2023 field work. </t>
      </text>
    </comment>
    <comment ref="H32" authorId="1" shapeId="0" xr:uid="{DDEB6DF3-84A3-47C5-88C6-9E1DADFA541C}">
      <text>
        <t>[Threaded comment]
Your version of Excel allows you to read this threaded comment; however, any edits to it will get removed if the file is opened in a newer version of Excel. Learn more: https://go.microsoft.com/fwlink/?linkid=870924
Comment:
    $125k of carry-in</t>
      </text>
    </comment>
    <comment ref="H34" authorId="2" shapeId="0" xr:uid="{D821C8DB-E774-483E-A04A-0D4E229968EE}">
      <text>
        <t>[Threaded comment]
Your version of Excel allows you to read this threaded comment; however, any edits to it will get removed if the file is opened in a newer version of Excel. Learn more: https://go.microsoft.com/fwlink/?linkid=870924
Comment:
    $263k of carry-in</t>
      </text>
    </comment>
  </commentList>
</comments>
</file>

<file path=xl/sharedStrings.xml><?xml version="1.0" encoding="utf-8"?>
<sst xmlns="http://schemas.openxmlformats.org/spreadsheetml/2006/main" count="1063" uniqueCount="346">
  <si>
    <t>Measure</t>
  </si>
  <si>
    <t>Project Location</t>
  </si>
  <si>
    <t>ESTU</t>
  </si>
  <si>
    <t>JDA</t>
  </si>
  <si>
    <t>TDA</t>
  </si>
  <si>
    <t>SYS</t>
  </si>
  <si>
    <t>Willamette</t>
  </si>
  <si>
    <t>Total - Willamette</t>
  </si>
  <si>
    <t>IHR</t>
  </si>
  <si>
    <t>LGO</t>
  </si>
  <si>
    <t>LGR</t>
  </si>
  <si>
    <t>MCN</t>
  </si>
  <si>
    <t>Avian Island PIT Detection</t>
  </si>
  <si>
    <t>Line #</t>
  </si>
  <si>
    <t>Mandatory or S&amp;A Item Indicator (If Y Item Not Rated and Score is M)</t>
  </si>
  <si>
    <t>ID Score</t>
  </si>
  <si>
    <t>OR Score</t>
  </si>
  <si>
    <t>WA Score</t>
  </si>
  <si>
    <t>Nez Perce</t>
  </si>
  <si>
    <t>Yakama Nation</t>
  </si>
  <si>
    <t>Warm Springs</t>
  </si>
  <si>
    <t>Umatilla</t>
  </si>
  <si>
    <t>NOAA Score</t>
  </si>
  <si>
    <t>FWS Score</t>
  </si>
  <si>
    <t>BPA Score</t>
  </si>
  <si>
    <t>CORPS Score</t>
  </si>
  <si>
    <t xml:space="preserve">FCRPS </t>
  </si>
  <si>
    <t>Y</t>
  </si>
  <si>
    <t>M</t>
  </si>
  <si>
    <t>Various FCRPS</t>
  </si>
  <si>
    <t>Agency Remarks During Ranking</t>
  </si>
  <si>
    <t>Lamprey (NWW/NWP)</t>
  </si>
  <si>
    <t>District</t>
  </si>
  <si>
    <t>P</t>
  </si>
  <si>
    <t>P/W</t>
  </si>
  <si>
    <t xml:space="preserve">Estuary Habitat Studies </t>
  </si>
  <si>
    <t>Avian Predation - Cormorant Management and Monitoring</t>
  </si>
  <si>
    <t>Inland Avian Predation</t>
  </si>
  <si>
    <t>BON/JDA/TDA</t>
  </si>
  <si>
    <t>Spillway and Turbine PIT Tag Detection Feasibility Study (Placeholder)</t>
  </si>
  <si>
    <t xml:space="preserve">BON </t>
  </si>
  <si>
    <t>BON</t>
  </si>
  <si>
    <t>LMN</t>
  </si>
  <si>
    <t>Project Title</t>
  </si>
  <si>
    <t>Internal and external program coordination; oversight; project and budget support</t>
  </si>
  <si>
    <t>Lower Monumental Outfall Primary Bypass Pipe Expansion Joint Deficiency Correction</t>
  </si>
  <si>
    <t xml:space="preserve">Lower Granite Spillway PIT Detection </t>
  </si>
  <si>
    <t>Lower Granite Spillway PIT Tag Detection - Post Construction Monitoring</t>
  </si>
  <si>
    <t>Project P2 ID</t>
  </si>
  <si>
    <t>Columbia River System Operations (CRSO) EIS</t>
  </si>
  <si>
    <r>
      <t>Smolt Susceptibility to Avian Predation Post-Bonneville (</t>
    </r>
    <r>
      <rPr>
        <b/>
        <sz val="12"/>
        <rFont val="Arial"/>
        <family val="2"/>
      </rPr>
      <t>Placeholder</t>
    </r>
    <r>
      <rPr>
        <sz val="12"/>
        <rFont val="Arial"/>
        <family val="2"/>
      </rPr>
      <t>)</t>
    </r>
  </si>
  <si>
    <t>Bonneville Powerhouse 2 Fish Guidance Efficiency</t>
  </si>
  <si>
    <t>PM</t>
  </si>
  <si>
    <t>Bonneville PIT Detection</t>
  </si>
  <si>
    <t>TBD</t>
  </si>
  <si>
    <t>Winters</t>
  </si>
  <si>
    <t>Recover PIT tags from East Sand Island DCCO and CATE colonies; analysis and reporting; oversight</t>
  </si>
  <si>
    <t>The Dalles East Fish Ladder Emergency Auxiliary Water Supply</t>
  </si>
  <si>
    <t>Lower Columbia River Juvenile Survival Studies</t>
  </si>
  <si>
    <t>Eppard</t>
  </si>
  <si>
    <t>Adams</t>
  </si>
  <si>
    <t>Reservoir Temperature Monitoring at Lower Columbia River Dams</t>
  </si>
  <si>
    <t>FCRPS CRFM Program Management (NWP)</t>
  </si>
  <si>
    <t>Chane</t>
  </si>
  <si>
    <t>Insert</t>
  </si>
  <si>
    <r>
      <t>The Dalles Sluiceway PIT Detection Feasibility Evaluation (</t>
    </r>
    <r>
      <rPr>
        <b/>
        <sz val="12"/>
        <color theme="1"/>
        <rFont val="Arial"/>
        <family val="2"/>
      </rPr>
      <t>Placeholder</t>
    </r>
    <r>
      <rPr>
        <sz val="12"/>
        <color theme="1"/>
        <rFont val="Arial"/>
        <family val="2"/>
      </rPr>
      <t>)</t>
    </r>
  </si>
  <si>
    <t>Little Goose Adult Ladder Temperature Mitigation</t>
  </si>
  <si>
    <t>Caspian Tern Management Plan (Avian Predation Monitoring)</t>
  </si>
  <si>
    <t>Lamprey</t>
  </si>
  <si>
    <t>Total - Willamette (NWP)</t>
  </si>
  <si>
    <t>Wik</t>
  </si>
  <si>
    <t>Crum</t>
  </si>
  <si>
    <t>Placeholder - Not currently in budget</t>
  </si>
  <si>
    <t>Snake River Adult Sockeye Passage Initiatives</t>
  </si>
  <si>
    <t>John Day Mitigation</t>
  </si>
  <si>
    <t>Updated By:  I. Chane</t>
  </si>
  <si>
    <t>McNary Top Spill Weir (TSW) Permanence</t>
  </si>
  <si>
    <t>CRFM FY19 RANKING SPREADSHEET</t>
  </si>
  <si>
    <t>Ice Harbor Turbine Passage Survival Program</t>
  </si>
  <si>
    <t>Final report and project close out</t>
  </si>
  <si>
    <t>Little Goose Adult Ladder PIT Feasibility</t>
  </si>
  <si>
    <t>Closeout</t>
  </si>
  <si>
    <t>FCRPS CRFM Program Management  (NWW)</t>
  </si>
  <si>
    <t>McNary Steelhead Overshoot</t>
  </si>
  <si>
    <t xml:space="preserve">Implementation of PIT detection at Little Goose ladder - based on feasibility assessment in FY18 </t>
  </si>
  <si>
    <t>Important to complete final report on past research to inform BiOp (NOAA)</t>
  </si>
  <si>
    <t>Important because it is related to McNary steelhead overshoot Research (NOAA)</t>
  </si>
  <si>
    <t>Important work to complete eventually but rank represents relative importance if funding is limited (NOAA). Oregon Defers</t>
  </si>
  <si>
    <t xml:space="preserve">Region Defers until SRWG report Aug 23 2018. </t>
  </si>
  <si>
    <t>Lower Granite and Little Goose Deep Spill vs. RSW summer subyearlings</t>
  </si>
  <si>
    <t>Acoustic study to compare subyearling passage via deep spill and RSW</t>
  </si>
  <si>
    <t xml:space="preserve">Unclear at this point what year study will occur, but there has been an agreement among federal parties to do the study. Needs further development.  (NOAA) </t>
  </si>
  <si>
    <t>SCT Avg Score</t>
  </si>
  <si>
    <t>Planned for Closeout in FY19</t>
  </si>
  <si>
    <t>N</t>
  </si>
  <si>
    <t>Lower Granite Juvenile Bypass Facility - Phase 1a (Gatewell to Separator), Phase 1b (Outfall) Close Out</t>
  </si>
  <si>
    <t>EDC, S&amp;A and contract close out.</t>
  </si>
  <si>
    <t>McNary Avian Deterrent Deficiency Correction and Avian Wire Design Feasibility Report</t>
  </si>
  <si>
    <t>LMO FGE SOG vs PROG (SR 10-min intake gate closure)</t>
  </si>
  <si>
    <t>Review, closeout, and equipment removal</t>
  </si>
  <si>
    <t>D</t>
  </si>
  <si>
    <t>NA</t>
  </si>
  <si>
    <t>Hauenstein</t>
  </si>
  <si>
    <t>FCRPS Court Ordered Spill Evaluation</t>
  </si>
  <si>
    <t>NO LONGER REQUIRED</t>
  </si>
  <si>
    <t>John Day PIT</t>
  </si>
  <si>
    <t>Hicks</t>
  </si>
  <si>
    <t>FY21 PBud</t>
  </si>
  <si>
    <t>LGR - Performance verification monitoring</t>
  </si>
  <si>
    <t xml:space="preserve">Not needed </t>
  </si>
  <si>
    <t>y</t>
  </si>
  <si>
    <t>m</t>
  </si>
  <si>
    <t>Spillway and Turbine PIT Tag Detection Feasibility Study</t>
  </si>
  <si>
    <t>Project Description (FY21 Scope)</t>
  </si>
  <si>
    <t>SCT 2021 Average Score</t>
  </si>
  <si>
    <t xml:space="preserve">FY21 Workplan Preliminary Cumulative </t>
  </si>
  <si>
    <t>CRFM FY21 RANKING SPREADSHEET</t>
  </si>
  <si>
    <t>Post construction sampling and bathymetry at Woodland Island Section 536 restoration project. Project effectiveness monitoring</t>
  </si>
  <si>
    <t xml:space="preserve">Implementation of DCCO EIS and DCCO Management Plan - Final Year of CRFM funding under ROD </t>
  </si>
  <si>
    <t>Analysis for JDA - Limited Reevaluation Report  / Umatilla Hatchery Trip Report</t>
  </si>
  <si>
    <t>Bierman</t>
  </si>
  <si>
    <t>Royer</t>
  </si>
  <si>
    <t>Engineering Design Report - assess debris management alternatives</t>
  </si>
  <si>
    <t xml:space="preserve">Lower Columbia/estuary PIT trawl, data analysis and report; oversight </t>
  </si>
  <si>
    <t>Final work and closeout in FY21</t>
  </si>
  <si>
    <t>Final installation of access platform and closing out in FY21</t>
  </si>
  <si>
    <t xml:space="preserve">Funding for contracts and SA/EDC in FY21 </t>
  </si>
  <si>
    <t>Funding needed for Blalock Island - Reservoir operations/monitoring</t>
  </si>
  <si>
    <t>Closeout in FY21 - possible additional need (litigation)</t>
  </si>
  <si>
    <t>Newton</t>
  </si>
  <si>
    <t>Construction contract and A/E contract in FY 21 - two units and testing. Options for 3 additional units could be exercised pending testing.</t>
  </si>
  <si>
    <t>Planned for Closeout in FY21 - Real estate transfer process</t>
  </si>
  <si>
    <t>On hold at EDR phase pending future need</t>
  </si>
  <si>
    <t>Spring and fall study to assess overshoot of steelhead at McNary. Contract oversight and close out of 2nd year of study</t>
  </si>
  <si>
    <t>Total - Lamprey (NWW/NWP)*</t>
  </si>
  <si>
    <t>Testing and monitoring using the newly installed pit tag detection system installed on spill bay #1 at Lower Granite</t>
  </si>
  <si>
    <t>installation of Acoustic and Laser Deterrent system / testing in FY21 with temporary installation / requires permanent placement following testing in FY22</t>
  </si>
  <si>
    <t>FY21 Mid Year Lock</t>
  </si>
  <si>
    <t>Updated By:  I. Royer</t>
  </si>
  <si>
    <t>Contract modification of approximately $120k and approximately $70k in labor for field test prep.</t>
  </si>
  <si>
    <t>372857
&amp;
493013</t>
  </si>
  <si>
    <t>Added new Work Item and $30k for Cooling Intake Sluice Gate.</t>
  </si>
  <si>
    <t>Martin</t>
  </si>
  <si>
    <t>Kelly</t>
  </si>
  <si>
    <t>Juhnke</t>
  </si>
  <si>
    <t>Bonafilia</t>
  </si>
  <si>
    <t>Zelch</t>
  </si>
  <si>
    <t>Coordination; project and budget support.  Majority of PgM labor has been charged to specific NWW CRFM projects.</t>
  </si>
  <si>
    <t>Kovalchuk</t>
  </si>
  <si>
    <t>FY22PBud   $3.575 M</t>
  </si>
  <si>
    <t>FY21 Pbud    $15.377 M</t>
  </si>
  <si>
    <t>Lamprey    $19.937</t>
  </si>
  <si>
    <t>Lower Granite Turn Pool Gate</t>
  </si>
  <si>
    <t>BON Serpentine Weir Modifications</t>
  </si>
  <si>
    <t>Cost share with lamprey</t>
  </si>
  <si>
    <t>Total - CRS (NWW/NWP)</t>
  </si>
  <si>
    <t xml:space="preserve">Implementation of DCCO EIS and DCCO Management Plan - FY21 was Final Year of CRFM funding under ROD </t>
  </si>
  <si>
    <t xml:space="preserve">Lower Granite Juvenile Bypass Facility - Phase 1a (Gatewell to Separator), Phase 1b (Outfall) </t>
  </si>
  <si>
    <t>BON Serpentine Weir Modifications - NEW</t>
  </si>
  <si>
    <t>Lower Granite Turn Pool Gate - NEW</t>
  </si>
  <si>
    <t>Testing and monitoring using the newly installed pit tag detection system installed on spill bay #1 at Lower Granite - study oversight - no funding need FY22</t>
  </si>
  <si>
    <t>Shad deterrence, automating hoist system to make more usable</t>
  </si>
  <si>
    <t>Avian Island PIT Detection**</t>
  </si>
  <si>
    <t>Bonneville PIT Detection**</t>
  </si>
  <si>
    <t>FY22 Final budget: TBD</t>
  </si>
  <si>
    <t>Smolt Susceptibility to Avian Predation Post-Bonneville (Placeholder)</t>
  </si>
  <si>
    <t>The Dalles Sluiceway PIT Detection Feasibility Evaluation (Placeholder)</t>
  </si>
  <si>
    <t>Installation - cost being determined</t>
  </si>
  <si>
    <t>Cooler water addition to fish ladders at projects</t>
  </si>
  <si>
    <t>Closeout in FY21 - no FY22 funding need</t>
  </si>
  <si>
    <t>Study completing</t>
  </si>
  <si>
    <t xml:space="preserve">Acoustic and Laser Deterrent system - permanent placement </t>
  </si>
  <si>
    <t>Cost share with lamprey. FY22 design only / construction FY23.</t>
  </si>
  <si>
    <t>Cooling water structures - potential locations: JDA MCN IHR LMO</t>
  </si>
  <si>
    <t>Design Documentation Report - develop preferred alternative for debris management in FY22</t>
  </si>
  <si>
    <t>Contract oversight (hydraulic testing, construction in remaining 7 units funded FY21), PDT labor</t>
  </si>
  <si>
    <t xml:space="preserve">Blalock Island - Reservoir operations/monitoring, year 2 in 2022. </t>
  </si>
  <si>
    <t>Contract oversight, labor</t>
  </si>
  <si>
    <t xml:space="preserve">Added new Work Item for Cooling Intake Sluice Gate - sluice gate to allow fish to egress out of cooling structure. </t>
  </si>
  <si>
    <t xml:space="preserve">Funding for contract oversight, labor in FY22. </t>
  </si>
  <si>
    <t xml:space="preserve">Synthesis Memo #3 - CEERP Adaptive Management and State of the Science (Woodlands funded FY21). </t>
  </si>
  <si>
    <t xml:space="preserve">Lower Columbia/estuary PIT trawl, data analysis and report; oversight - for a contract June 2022 for prep and field work summer 2023. (Field work 2022 funded FY21.) </t>
  </si>
  <si>
    <t>?</t>
  </si>
  <si>
    <t>(General): These ranks are lower than typical because of the need to add ranking contrast with the possiblity of a low funding year. A low rank does not necessarily indicate a lack of NOAA support, but rather indicates how we would prioritize funding in 2022 given it could be low. If funding is below or above expectations, we may consider re ranking accordingly. Some projects are important but could be pushed out a year or two .</t>
  </si>
  <si>
    <t xml:space="preserve">CRITFC: need to redo title.  This is pretty much just pit troll or monitoring   NOAA: Necessary for system survival important to understand GC spill </t>
  </si>
  <si>
    <t>CRITFC:  look at cost, important but few adults have been observed in  NOAA: Good to get done but recommend delay in low fund year</t>
  </si>
  <si>
    <t>NOAA: This never used to be a line item. Were they always funded by CRFM or some other source?</t>
  </si>
  <si>
    <t>CRITFC:  need more detections cheapest and only current option to get   NOAA: Necessary for system survival important to understand GC spill   IDFW: ID has ranked this fairly high because anything we can do to get more PIT detection/recovery improves precision on reach-level estimates for LGR-BON and MCN - BON</t>
  </si>
  <si>
    <t>CRITFC: Need to see costs.  If just for synthesis can wait  NOAA: Have some time to finish  IDFW: Given the lack of funds, something like a Synthesis memo could be put off another year. It is difficult to rank this specific item because the cost is unknown. If the cost is high, ID would rank it lower. YN: Conduct analysis at a later time when the budget is more robust.</t>
  </si>
  <si>
    <t>CRITFC:   Need more clairty on this and see cost.  We have work around and little fish benefit.  If low cost then higher score    NOAA: Can wait but preference is to get this completed.  IDFW: It is unclear why this is mandatory, other than that the Corps awarded the contract before ranking. Given the low budget, ID would have ranked this low  YN: Not a high priority at this time.</t>
  </si>
  <si>
    <t>NOAA:  Low score in a low fund year, high score in a high fund year   IDFW: This needs more specifics to receive a rank. PIT detection where at BON? YN: Priority depends on cost and available budget.</t>
  </si>
  <si>
    <t>CRITFC:  Need to get cost and see if there are cheaper alternatives need to coordinate with Lamprey group.  NOAA: Meh for salmon.  ODFW:  How was this coordinated to dig into minimal budget (e.g., corps agreed to cost share expecting to use CRFM funds pre-budget request?). It seems unsupportable to have Corps manage  YN: Have lamprey group prioritize within their budget. I don't know enough about any arrangements with lamprey group.</t>
  </si>
  <si>
    <t>CRITFC:  If the Fish Unit work is going to happen regardless if this is done then high priority.  But this has to be done prior to TDA fish unit rehab  NOAA: Indications are nighttime1hr  shutdown or lamprey low flow op could eliminate need   YN: If additional funding is available through infrastructure bill this becomes a higher priority.</t>
  </si>
  <si>
    <t>CRITFC:  Need more info  NOAA: has hatchery mitigation always been funded by CRFM? Could effectivley siphen funds away from ESA listed wild fish.  YN: High prioritity if additional funds become available.</t>
  </si>
  <si>
    <t>NOAA:  This never used to be a line item. Were they always funded by CRFM or some other source?  YN: Budget seems high relative to the number of projects being implemented.</t>
  </si>
  <si>
    <t>CRITFC: Does this need to be inplace prior JDA pool operation if not then lower score   NOAA:  Litigation issue  YN: Low cost to continue evaluation.</t>
  </si>
  <si>
    <t>CRITFC: important to get moving on  NOAA: One of the more important issues with climate change. Has a significant impact on SR sockeye and Summer Chinook. IDFW:This should get a high priority to start the process for LMN  YN: New. No background.  Important if budget can support it.</t>
  </si>
  <si>
    <t>CRITFC:  if high cost lower score   NOAA: Not very optomistic this is going to work. Wire array more beneficial. YN: No budget provided.  Not a priority until work plan is better developed.</t>
  </si>
  <si>
    <t>CRITFC:  ballon tag study can wait   IDFW: It is unclear why this is mandatory, other than that the Corps awarded the contract before ranking. It is in the 2020 ROD, but so are other things. Given the low budget, ID prefers to defer this in favor of moving ladder cooling structures forward for LMN at least.  YN: High priority for COE but low priority for F&amp;W.  Can this work be put off until a larger budget is available?</t>
  </si>
  <si>
    <t xml:space="preserve">NOAA:  Could be delayed?  YN: Need clarity, could be crucial to get this done. </t>
  </si>
  <si>
    <t>NOAA: Very important BiOp item but can be delayed in low funding year.  YN: Could be important with another warm summer, not enough funding to accomplish much in the way of shad deterrence.</t>
  </si>
  <si>
    <t>YN:  Not enough information.</t>
  </si>
  <si>
    <t>YN:  No budget provided.  Not a priority until work plan is better developed.</t>
  </si>
  <si>
    <t>Agency Remarks during 8/19/21 SCT meeting</t>
  </si>
  <si>
    <t>-</t>
  </si>
  <si>
    <t>FY22 Capability (in thousands)</t>
  </si>
  <si>
    <t>FY22 Workplan Cumulative</t>
  </si>
  <si>
    <t>FY22 Pbud      (in thousands)</t>
  </si>
  <si>
    <t>**Means co-funded with BPA</t>
  </si>
  <si>
    <t>Design and contruction of a new ladder cooling structure at the MCN south fish ladder</t>
  </si>
  <si>
    <t>Design and contruction of a new ladder cooling structure at the LMN south fish ladder</t>
  </si>
  <si>
    <t>ICH</t>
  </si>
  <si>
    <t>Design and contruction of a new ladder cooling structure at the ICH north fish ladder</t>
  </si>
  <si>
    <t>FUTURE: MCN Adult Ladder (south) Cooling Structure</t>
  </si>
  <si>
    <t>FUTURE: LMN Adult Ladder (south) Cooling Structure</t>
  </si>
  <si>
    <t>FUTURE: ICH Adult Ladder (north) Cooling Structure</t>
  </si>
  <si>
    <t>FY22 budget</t>
  </si>
  <si>
    <t>SCT Avg Score (Sept)</t>
  </si>
  <si>
    <t>FY22 Budget $75.491 M</t>
  </si>
  <si>
    <t>Installation of BPA-funded PIT antenna prototype at BON1 Ice and Trash Sluiceway auto-gate</t>
  </si>
  <si>
    <t>Woodard</t>
  </si>
  <si>
    <t xml:space="preserve">BON Serpentine Weir Modifications </t>
  </si>
  <si>
    <t xml:space="preserve">Lower Granite Turn Pool Gate </t>
  </si>
  <si>
    <t>Robledo</t>
  </si>
  <si>
    <t>Litigation expenses</t>
  </si>
  <si>
    <t>FY21 Lamprey    $19.937</t>
  </si>
  <si>
    <t>FY22 Senate mark-up: $34.8M</t>
  </si>
  <si>
    <t>Note: **Means co-funded with BPA</t>
  </si>
  <si>
    <t>Avian Predation Monitoring</t>
  </si>
  <si>
    <t>Complete real estate transaction to tranfer ownership of constructed islands</t>
  </si>
  <si>
    <t>Cost share with lamprey. FY23 design only / construction FY24.</t>
  </si>
  <si>
    <t>Little Goose Adult Ladder PIT Feasibility (Placeholder)</t>
  </si>
  <si>
    <t>Lower Granite and Little Goose Deep Spill vs. RSW summer subyearlings (Placeholder)</t>
  </si>
  <si>
    <t>Spillway and Turbine PIT Tag Detection Feasibility Study (Placeholder - not currently in budget)</t>
  </si>
  <si>
    <t>Implementation of PIT detection at Little Goose ladder - based on feasibility assessment in FY18 (Placeholder - not currently in budget)</t>
  </si>
  <si>
    <t>Acoustic study to compare subyearling passage via deep spill and RSW (Placeholder - not currently in budget)</t>
  </si>
  <si>
    <t>SCT Average Score</t>
  </si>
  <si>
    <t>Note: Part of the Proposed Action, commitment was to reassess synthesis report. NOAA: There is expanded value to this activity.</t>
  </si>
  <si>
    <t xml:space="preserve">Fish manager consensus: Should be a mandatory item because it's a basic part of monitoring. Basic part of AM in the basin. </t>
  </si>
  <si>
    <t>CTUIR: Strongly recommend the Corps not to utilize CRFM for litigation. General fish manager consensus: CRFM should not be used for litigation.</t>
  </si>
  <si>
    <t>OR: Budget shortfalls should generate consideration of restructuring.</t>
  </si>
  <si>
    <t>N/A</t>
  </si>
  <si>
    <t>NOAA: Willing to meet with USACE to determine if the scope could be modified to reduce cost.</t>
  </si>
  <si>
    <t>Revisit in August for scoring. Clarify scope/description.</t>
  </si>
  <si>
    <t xml:space="preserve">Analysis for JDA - Limited Reevaluation Report  / Umatilla Hatchery </t>
  </si>
  <si>
    <t>Regional fish managers: relative differences among ladder cooling is indicative of preference of order; all are important.</t>
  </si>
  <si>
    <t>FUTURE: MCN Avian Deterrence</t>
  </si>
  <si>
    <t>Revisit in August</t>
  </si>
  <si>
    <t>IDFG: Corps previously stated that if most fish are passing through spill, why look at turbines</t>
  </si>
  <si>
    <t>USACE notes</t>
  </si>
  <si>
    <t>Performance evaluation of increased spill</t>
  </si>
  <si>
    <t>Predation analysis isn't required every year</t>
  </si>
  <si>
    <t>ESI Predation Rate Estimate</t>
  </si>
  <si>
    <t>Project Description (FY23 Scope)</t>
  </si>
  <si>
    <t xml:space="preserve">FUTURE: JDA ladder cooling </t>
  </si>
  <si>
    <t>USACE would prioritize this project behind others</t>
  </si>
  <si>
    <t>Agency Remarks during 8/18/21 SCT meeting</t>
  </si>
  <si>
    <t xml:space="preserve">USACE: Used to evaluate flex spill operation. </t>
  </si>
  <si>
    <t>CRITFC: Lower score this year, but does believe having a check-in is important. USACE: We can do retroactive analysis. IDFG: Is it more efficient to fund every few years.</t>
  </si>
  <si>
    <t>Recovery of PIT tags from ESI bird colony to support LCR survival estimates and avian predation rate estimates as appropriate - in house labor</t>
  </si>
  <si>
    <t>Analysis and reporting of PIT tag information to generate predation estimates - research contract</t>
  </si>
  <si>
    <t xml:space="preserve">Regional fish managers: Litigation expenses shouldn't be funded from mitigation funds. </t>
  </si>
  <si>
    <t>Prioritization among ladder cooling projects will occur in another forum/meeting.</t>
  </si>
  <si>
    <t>Contract oversight EDC/S&amp;A in remaining 7 units (construction CT funded FY21), PDT labor</t>
  </si>
  <si>
    <t xml:space="preserve">Funding for contract oversight, labor in FY23. </t>
  </si>
  <si>
    <t xml:space="preserve">Blalock Island - Reservoir operations/monitoring, year 3. </t>
  </si>
  <si>
    <t>Shad deterrence, automating hoist system to make more usable and improve fish egress in ladder</t>
  </si>
  <si>
    <t>FUTURE: Lamprey - BON Serpentine Weir and other lamprey passage improvements</t>
  </si>
  <si>
    <t>FUTURE: BON Powerhouse 2 post-construction evaluation</t>
  </si>
  <si>
    <t>Post-construction evaluation of the replacement of the flow restrictor plates in the PH2 gatewells.</t>
  </si>
  <si>
    <t>FUTURE: CRS RM&amp;E Flex Spill Evaluation</t>
  </si>
  <si>
    <t xml:space="preserve">Evaluate impacts of the flex spill operation on migrating salmonids. </t>
  </si>
  <si>
    <t>FUTURE: MCN PIT Detection Improvements</t>
  </si>
  <si>
    <t>Conduct an EDR to evaluate options to improve PIT detections at MCN</t>
  </si>
  <si>
    <t>Conduct an EDR to evaluate structural ladder cooling alternatives</t>
  </si>
  <si>
    <t>Funding to complete EDR/Design effort leading to construction of predation deterrence</t>
  </si>
  <si>
    <t>Lamprey CRFM</t>
  </si>
  <si>
    <t>FY23 Capability (Feb 2023): $47.4M</t>
  </si>
  <si>
    <t xml:space="preserve">Lower Columbia/estuary PIT trawl, data analysis and report; oversight - for a contract summer 2023 for prep and field work summer 2024. (Field work 2023 funded FY22.) </t>
  </si>
  <si>
    <t>Design review of BPA-funded PIT antenna prototype at BON1 Ice and Trash Sluiceway auto-gate</t>
  </si>
  <si>
    <t>Engineering Design Report - develop preferred alternative for debris management in FY23</t>
  </si>
  <si>
    <t>FY24 budget: TBD</t>
  </si>
  <si>
    <t>FY24 Capability (Feb 2023): $66.67M</t>
  </si>
  <si>
    <t xml:space="preserve">FY24 PBud $66.67M </t>
  </si>
  <si>
    <t>CRS RM&amp;E Flex Spill Evaluation</t>
  </si>
  <si>
    <t>BON Powerhouse 2 post-construction evaluation</t>
  </si>
  <si>
    <t xml:space="preserve">JDA ladder cooling </t>
  </si>
  <si>
    <t>MCN Adult Ladder (south) Cooling Structure</t>
  </si>
  <si>
    <t>MCN Avian Deterrence</t>
  </si>
  <si>
    <t>MCN PIT Detection Improvements</t>
  </si>
  <si>
    <t>LMN Adult Ladder (south) Cooling Structure</t>
  </si>
  <si>
    <t>Complete P&amp;S and award construction contract</t>
  </si>
  <si>
    <t>Project Description (FY24 Scope)</t>
  </si>
  <si>
    <t xml:space="preserve">Lower Columbia/estuary PIT trawl, data analysis and report; oversight - for a contract in FY24 for prep and field work summer 2025. </t>
  </si>
  <si>
    <t>Initiate an EDR to evaluate structural ladder cooling alternatives</t>
  </si>
  <si>
    <t>Initiate design process for a ladder cooling structure at the MCN south fish ladder</t>
  </si>
  <si>
    <t>Initiate an EDR to evaluate PIT detection alternatives at MCN</t>
  </si>
  <si>
    <t>Initiate design efforts for predation deterrence at MCN</t>
  </si>
  <si>
    <t>Initiate design process for a ladder cooling structure at the LMN south fish ladder</t>
  </si>
  <si>
    <t>Project closeout in FY24</t>
  </si>
  <si>
    <t>FY24 PBud</t>
  </si>
  <si>
    <t>Little Goose Adult Ladder Temperature Mitigation - Fish egress project</t>
  </si>
  <si>
    <t>Evaluate impacts of the flex spill operation on migrating salmonids</t>
  </si>
  <si>
    <t>Initiate a new Planning study (alternatives analysis) to include Umatilla Hatchery as an alternative</t>
  </si>
  <si>
    <t>Data transparency and web interface</t>
  </si>
  <si>
    <t xml:space="preserve">Estuary habitat uncertainties </t>
  </si>
  <si>
    <t>Simon</t>
  </si>
  <si>
    <t>CRFM FY24 RANKING SPREADSHEET</t>
  </si>
  <si>
    <t>Mandatory or S&amp;A Item</t>
  </si>
  <si>
    <t>FY24: Contract oversight EDC/S&amp;A in remaining units (construction CT funded FY21), PDT labor</t>
  </si>
  <si>
    <t>3*</t>
  </si>
  <si>
    <t>4*</t>
  </si>
  <si>
    <t>5*</t>
  </si>
  <si>
    <t>Defer to downriver interests</t>
  </si>
  <si>
    <t xml:space="preserve">IDFG: Using the 2008 scoring criteria, this project has a relatively low expected survival improvement (most fish go through spillways), therefore recieves low priority. </t>
  </si>
  <si>
    <t xml:space="preserve">NOAA and WDFW: Feel more work to be done in regional avian presence. </t>
  </si>
  <si>
    <t>WDFW condition: Not sure where the study is going.</t>
  </si>
  <si>
    <t xml:space="preserve">WDFW Condition: Not sure of the level of support for use. </t>
  </si>
  <si>
    <t>Lower score to prioritize other projects.</t>
  </si>
  <si>
    <t xml:space="preserve">NOAA: If there's a way to include IHR in project scope for other ladder cooling efforts, would be more efficient and complete this project completed sooner. Higher priority than serpentine weir. Also, better options than the LGR design so should look at more options. </t>
  </si>
  <si>
    <t xml:space="preserve">NOAA: Lamprey should fund this, benefit to salmonids is minimal to negative. Full construction should not be from "salmon" portion. </t>
  </si>
  <si>
    <t>FY24 scope to continue coordination and incorporate additional information</t>
  </si>
  <si>
    <t>* Means - Conditions</t>
  </si>
  <si>
    <t>Blalock Island - FY24 scope to complete reporting and for NWW coordination</t>
  </si>
  <si>
    <t>Design Documentation Report - FY24 funding is for a design-build contract</t>
  </si>
  <si>
    <t xml:space="preserve">FY24 to complete design and initiate fabrication to allow fish egress out of cooling structure. </t>
  </si>
  <si>
    <t>Cook</t>
  </si>
  <si>
    <t>Total Carry-in: $71.5M</t>
  </si>
  <si>
    <t xml:space="preserve">   --- $53.9M Willamette</t>
  </si>
  <si>
    <t xml:space="preserve">   --- $2.1M CRS</t>
  </si>
  <si>
    <t>FY23 Final Work Plan: $47.4M</t>
  </si>
  <si>
    <t xml:space="preserve">   --- $15.5M Lamprey </t>
  </si>
  <si>
    <t>FY24 Planned Allocation</t>
  </si>
  <si>
    <t xml:space="preserve">Contract oversight, labor. Completion in FY24. </t>
  </si>
  <si>
    <t xml:space="preserve">Shad deterrence, automating hoist system to make more usable and improve fish egress in ladder. FY24 construction. </t>
  </si>
  <si>
    <t>FY23 Execution</t>
  </si>
  <si>
    <t>Synthesis Memo #3, CEERP coordination</t>
  </si>
  <si>
    <t xml:space="preserve">Lower Granite Juvenile Bypass Facility </t>
  </si>
  <si>
    <t>CRFM FY23 Ranking Sheet (11 OCT 2023)</t>
  </si>
  <si>
    <t>Lower Columbia River Juvenile Survival Studies**</t>
  </si>
  <si>
    <t>IHR Adult Ladder (north) Cooling Structure</t>
  </si>
  <si>
    <t xml:space="preserve">Design and contruction of a new ladder cooling structure at the ICH north fish ladder. Intending to include. </t>
  </si>
  <si>
    <t>Smith</t>
  </si>
  <si>
    <t>MCN Spillway Modeling</t>
  </si>
  <si>
    <t>Conduct EDRC modeling of McNary spillway in FY24</t>
  </si>
  <si>
    <t>FY23 Final Work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</si>
</sst>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mmmm\ d\,\ yyyy;@"/>
    <numFmt numFmtId="165" formatCode="0.0"/>
    <numFmt numFmtId="166" formatCode="&quot;$&quot;#,##0"/>
    <numFmt numFmtId="167" formatCode="#,##0.0"/>
  </numFmts>
  <fonts count="49"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theme="1"/>
      <name val="Arial"/>
      <family val="2"/>
    </font>
    <font>
      <b/>
      <sz val="10"/>
      <name val="Arial"/>
      <family val="2"/>
    </font>
    <font>
      <b/>
      <sz val="16"/>
      <color theme="1"/>
      <name val="Arial"/>
      <family val="2"/>
    </font>
    <font>
      <sz val="10"/>
      <color theme="1"/>
      <name val="Arial"/>
      <family val="2"/>
    </font>
    <font>
      <sz val="11"/>
      <color theme="1"/>
      <name val="Calibri"/>
      <family val="2"/>
      <scheme val="minor"/>
    </font>
    <font>
      <b/>
      <sz val="12"/>
      <name val="Arial"/>
      <family val="2"/>
    </font>
    <font>
      <sz val="12"/>
      <color theme="1"/>
      <name val="Arial"/>
      <family val="2"/>
    </font>
    <font>
      <b/>
      <sz val="11"/>
      <color theme="1"/>
      <name val="Arial"/>
      <family val="2"/>
    </font>
    <font>
      <b/>
      <sz val="12"/>
      <color theme="1"/>
      <name val="Arial"/>
      <family val="2"/>
    </font>
    <font>
      <sz val="12"/>
      <name val="Arial"/>
      <family val="2"/>
    </font>
    <font>
      <sz val="10"/>
      <color theme="3"/>
      <name val="Arial"/>
      <family val="2"/>
    </font>
    <font>
      <b/>
      <sz val="9"/>
      <color theme="1"/>
      <name val="Arial"/>
      <family val="2"/>
    </font>
    <font>
      <strike/>
      <sz val="12"/>
      <color theme="1"/>
      <name val="Arial"/>
      <family val="2"/>
    </font>
    <font>
      <sz val="11"/>
      <color theme="1"/>
      <name val="Arial"/>
      <family val="2"/>
    </font>
    <font>
      <sz val="12"/>
      <color rgb="FFFF0000"/>
      <name val="Arial"/>
      <family val="2"/>
    </font>
    <font>
      <sz val="12"/>
      <color theme="0" tint="-0.34998626667073579"/>
      <name val="Arial"/>
      <family val="2"/>
    </font>
    <font>
      <sz val="10"/>
      <color theme="0" tint="-0.34998626667073579"/>
      <name val="Arial"/>
      <family val="2"/>
    </font>
    <font>
      <sz val="18"/>
      <color theme="1"/>
      <name val="Arial"/>
      <family val="2"/>
    </font>
    <font>
      <sz val="18"/>
      <color theme="0" tint="-0.34998626667073579"/>
      <name val="Arial"/>
      <family val="2"/>
    </font>
    <font>
      <sz val="14"/>
      <color theme="1"/>
      <name val="Arial"/>
      <family val="2"/>
    </font>
    <font>
      <strike/>
      <sz val="14"/>
      <color theme="1"/>
      <name val="Arial"/>
      <family val="2"/>
    </font>
    <font>
      <sz val="11"/>
      <name val="Arial"/>
      <family val="2"/>
    </font>
    <font>
      <sz val="11"/>
      <color rgb="FFFF0000"/>
      <name val="Arial"/>
      <family val="2"/>
    </font>
    <font>
      <b/>
      <sz val="12"/>
      <color theme="0" tint="-0.34998626667073579"/>
      <name val="Arial"/>
      <family val="2"/>
    </font>
    <font>
      <sz val="10"/>
      <name val="Arial"/>
      <family val="2"/>
    </font>
    <font>
      <b/>
      <sz val="14"/>
      <color theme="1"/>
      <name val="Arial"/>
      <family val="2"/>
    </font>
    <font>
      <b/>
      <sz val="14"/>
      <color rgb="FFFF0000"/>
      <name val="Arial"/>
      <family val="2"/>
    </font>
    <font>
      <sz val="12"/>
      <color theme="0" tint="-0.499984740745262"/>
      <name val="Arial"/>
      <family val="2"/>
    </font>
    <font>
      <sz val="10"/>
      <color theme="0" tint="-0.499984740745262"/>
      <name val="Arial"/>
      <family val="2"/>
    </font>
    <font>
      <sz val="10"/>
      <color rgb="FFFF0000"/>
      <name val="Arial"/>
      <family val="2"/>
    </font>
    <font>
      <sz val="12"/>
      <color theme="2" tint="-0.499984740745262"/>
      <name val="Arial"/>
      <family val="2"/>
    </font>
    <font>
      <sz val="14"/>
      <color theme="0" tint="-0.34998626667073579"/>
      <name val="Arial"/>
      <family val="2"/>
    </font>
    <font>
      <i/>
      <sz val="12"/>
      <color theme="1"/>
      <name val="Arial"/>
      <family val="2"/>
    </font>
    <font>
      <b/>
      <sz val="11"/>
      <name val="Arial"/>
      <family val="2"/>
    </font>
    <font>
      <sz val="11"/>
      <color theme="0" tint="-0.34998626667073579"/>
      <name val="Arial"/>
      <family val="2"/>
    </font>
    <font>
      <sz val="11"/>
      <color theme="0" tint="-0.499984740745262"/>
      <name val="Arial"/>
      <family val="2"/>
    </font>
    <font>
      <b/>
      <sz val="8"/>
      <color theme="1"/>
      <name val="Arial"/>
      <family val="2"/>
    </font>
    <font>
      <b/>
      <sz val="18"/>
      <color theme="1"/>
      <name val="Arial"/>
      <family val="2"/>
    </font>
  </fonts>
  <fills count="21">
    <fill>
      <patternFill patternType="none"/>
    </fill>
    <fill>
      <patternFill patternType="gray125"/>
    </fill>
    <fill>
      <patternFill patternType="solid">
        <fgColor rgb="FFE3E3E3"/>
        <bgColor rgb="FF000000"/>
      </patternFill>
    </fill>
    <fill>
      <patternFill patternType="solid">
        <fgColor rgb="FFFFC000"/>
        <bgColor indexed="64"/>
      </patternFill>
    </fill>
    <fill>
      <patternFill patternType="solid">
        <fgColor theme="3" tint="0.59999389629810485"/>
        <bgColor rgb="FF000000"/>
      </patternFill>
    </fill>
    <fill>
      <patternFill patternType="solid">
        <fgColor theme="3" tint="0.59999389629810485"/>
        <bgColor indexed="64"/>
      </patternFill>
    </fill>
    <fill>
      <patternFill patternType="solid">
        <fgColor indexed="51"/>
        <bgColor indexed="64"/>
      </patternFill>
    </fill>
    <fill>
      <patternFill patternType="solid">
        <fgColor theme="3" tint="0.59999389629810485"/>
        <bgColor theme="3" tint="0.59996337778862885"/>
      </patternFill>
    </fill>
    <fill>
      <patternFill patternType="solid">
        <fgColor theme="4" tint="0.39997558519241921"/>
        <bgColor indexed="64"/>
      </patternFill>
    </fill>
    <fill>
      <patternFill patternType="solid">
        <fgColor theme="0"/>
        <bgColor indexed="64"/>
      </patternFill>
    </fill>
    <fill>
      <patternFill patternType="solid">
        <fgColor rgb="FF00B0F0"/>
        <bgColor rgb="FF000000"/>
      </patternFill>
    </fill>
    <fill>
      <patternFill patternType="solid">
        <fgColor theme="4" tint="0.39997558519241921"/>
        <bgColor theme="3" tint="0.59996337778862885"/>
      </patternFill>
    </fill>
    <fill>
      <patternFill patternType="solid">
        <fgColor theme="9" tint="0.59999389629810485"/>
        <bgColor indexed="64"/>
      </patternFill>
    </fill>
    <fill>
      <patternFill patternType="solid">
        <fgColor theme="8" tint="0.59999389629810485"/>
        <bgColor indexed="64"/>
      </patternFill>
    </fill>
    <fill>
      <patternFill patternType="solid">
        <fgColor theme="8" tint="0.59999389629810485"/>
        <bgColor rgb="FF000000"/>
      </patternFill>
    </fill>
    <fill>
      <patternFill patternType="solid">
        <fgColor theme="2" tint="-0.249977111117893"/>
        <bgColor indexed="64"/>
      </patternFill>
    </fill>
    <fill>
      <patternFill patternType="solid">
        <fgColor rgb="FFFFFF00"/>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9" tint="0.59999389629810485"/>
        <bgColor rgb="FF000000"/>
      </patternFill>
    </fill>
    <fill>
      <patternFill patternType="solid">
        <fgColor theme="8"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dotted">
        <color indexed="64"/>
      </bottom>
      <diagonal/>
    </border>
  </borders>
  <cellStyleXfs count="162">
    <xf numFmtId="164" fontId="0" fillId="0" borderId="0"/>
    <xf numFmtId="164" fontId="14" fillId="0" borderId="0"/>
    <xf numFmtId="164" fontId="15" fillId="0" borderId="0"/>
    <xf numFmtId="164" fontId="10" fillId="0" borderId="0"/>
    <xf numFmtId="164" fontId="9" fillId="0" borderId="0"/>
    <xf numFmtId="164" fontId="9" fillId="0" borderId="0"/>
    <xf numFmtId="164" fontId="8" fillId="0" borderId="0"/>
    <xf numFmtId="164" fontId="8" fillId="0" borderId="0"/>
    <xf numFmtId="164" fontId="8" fillId="0" borderId="0"/>
    <xf numFmtId="164" fontId="8" fillId="0" borderId="0"/>
    <xf numFmtId="164" fontId="7" fillId="0" borderId="0"/>
    <xf numFmtId="164" fontId="7" fillId="0" borderId="0"/>
    <xf numFmtId="164" fontId="7" fillId="0" borderId="0"/>
    <xf numFmtId="164" fontId="7" fillId="0" borderId="0"/>
    <xf numFmtId="164" fontId="7" fillId="0" borderId="0"/>
    <xf numFmtId="164" fontId="7" fillId="0" borderId="0"/>
    <xf numFmtId="164" fontId="7" fillId="0" borderId="0"/>
    <xf numFmtId="164" fontId="7"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5" fillId="0" borderId="0"/>
    <xf numFmtId="164" fontId="5" fillId="0" borderId="0"/>
    <xf numFmtId="164" fontId="5" fillId="0" borderId="0"/>
    <xf numFmtId="164" fontId="5" fillId="0" borderId="0"/>
    <xf numFmtId="164" fontId="5" fillId="0" borderId="0"/>
    <xf numFmtId="164" fontId="5" fillId="0" borderId="0"/>
    <xf numFmtId="164" fontId="5" fillId="0" borderId="0"/>
    <xf numFmtId="164" fontId="5"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cellStyleXfs>
  <cellXfs count="515">
    <xf numFmtId="164" fontId="0" fillId="0" borderId="0" xfId="0"/>
    <xf numFmtId="164" fontId="0" fillId="0" borderId="0" xfId="0" applyAlignment="1">
      <alignment wrapText="1"/>
    </xf>
    <xf numFmtId="164" fontId="12" fillId="2" borderId="1" xfId="0" applyFont="1" applyFill="1" applyBorder="1" applyAlignment="1">
      <alignment horizontal="center" wrapText="1"/>
    </xf>
    <xf numFmtId="164" fontId="0" fillId="0" borderId="1" xfId="0" applyBorder="1" applyAlignment="1">
      <alignment wrapText="1"/>
    </xf>
    <xf numFmtId="3" fontId="0" fillId="0" borderId="0" xfId="0" applyNumberFormat="1"/>
    <xf numFmtId="164" fontId="0" fillId="0" borderId="0" xfId="0" applyBorder="1" applyAlignment="1">
      <alignment wrapText="1"/>
    </xf>
    <xf numFmtId="164" fontId="12" fillId="6" borderId="1" xfId="0" applyFont="1" applyFill="1" applyBorder="1" applyAlignment="1">
      <alignment horizontal="center" wrapText="1"/>
    </xf>
    <xf numFmtId="164" fontId="0" fillId="5" borderId="0" xfId="0" applyFill="1"/>
    <xf numFmtId="164" fontId="0" fillId="7" borderId="3" xfId="0" applyFill="1" applyBorder="1" applyAlignment="1">
      <alignment horizontal="center"/>
    </xf>
    <xf numFmtId="164" fontId="0" fillId="0" borderId="0" xfId="0" applyAlignment="1">
      <alignment horizontal="center"/>
    </xf>
    <xf numFmtId="164" fontId="0" fillId="0" borderId="1" xfId="0" applyFill="1" applyBorder="1" applyAlignment="1">
      <alignment horizontal="center"/>
    </xf>
    <xf numFmtId="164" fontId="11" fillId="0" borderId="0" xfId="0" applyFont="1" applyBorder="1" applyAlignment="1">
      <alignment wrapText="1"/>
    </xf>
    <xf numFmtId="164" fontId="11" fillId="7" borderId="3" xfId="0" applyFont="1" applyFill="1" applyBorder="1" applyAlignment="1">
      <alignment horizontal="left" wrapText="1"/>
    </xf>
    <xf numFmtId="164" fontId="11" fillId="0" borderId="0" xfId="0" applyFont="1" applyFill="1" applyBorder="1" applyAlignment="1">
      <alignment wrapText="1"/>
    </xf>
    <xf numFmtId="164" fontId="0" fillId="0" borderId="1" xfId="0" applyBorder="1" applyAlignment="1">
      <alignment horizontal="center"/>
    </xf>
    <xf numFmtId="3" fontId="0" fillId="0" borderId="1" xfId="0" applyNumberFormat="1" applyBorder="1"/>
    <xf numFmtId="164" fontId="0" fillId="0" borderId="0" xfId="0" applyFill="1" applyBorder="1"/>
    <xf numFmtId="0" fontId="13" fillId="0" borderId="0" xfId="0" applyNumberFormat="1" applyFont="1" applyAlignment="1">
      <alignment horizontal="left"/>
    </xf>
    <xf numFmtId="0" fontId="0" fillId="0" borderId="0" xfId="0" applyNumberFormat="1"/>
    <xf numFmtId="0" fontId="12" fillId="2" borderId="1" xfId="0" applyNumberFormat="1" applyFont="1" applyFill="1" applyBorder="1" applyAlignment="1">
      <alignment horizontal="center" wrapText="1"/>
    </xf>
    <xf numFmtId="0" fontId="0" fillId="5" borderId="5" xfId="0" applyNumberFormat="1" applyFill="1" applyBorder="1"/>
    <xf numFmtId="0" fontId="0" fillId="0" borderId="1" xfId="0" applyNumberFormat="1" applyBorder="1"/>
    <xf numFmtId="0" fontId="0" fillId="5" borderId="2" xfId="0" applyNumberFormat="1" applyFill="1" applyBorder="1"/>
    <xf numFmtId="0" fontId="0" fillId="0" borderId="1" xfId="0" applyNumberFormat="1" applyFill="1" applyBorder="1"/>
    <xf numFmtId="0" fontId="0" fillId="0" borderId="0" xfId="0" applyNumberFormat="1" applyAlignment="1">
      <alignment wrapText="1"/>
    </xf>
    <xf numFmtId="164" fontId="11" fillId="0" borderId="1" xfId="0" applyFont="1" applyFill="1" applyBorder="1" applyAlignment="1">
      <alignment wrapText="1"/>
    </xf>
    <xf numFmtId="3" fontId="0" fillId="0" borderId="0" xfId="0" applyNumberFormat="1" applyFill="1"/>
    <xf numFmtId="164" fontId="0" fillId="0" borderId="0" xfId="0" applyFill="1"/>
    <xf numFmtId="164" fontId="11" fillId="0" borderId="4" xfId="0" applyFont="1" applyBorder="1" applyAlignment="1">
      <alignment wrapText="1"/>
    </xf>
    <xf numFmtId="164" fontId="0" fillId="0" borderId="0" xfId="0" applyBorder="1"/>
    <xf numFmtId="164" fontId="0" fillId="0" borderId="0" xfId="0" applyFill="1" applyBorder="1" applyAlignment="1">
      <alignment wrapText="1"/>
    </xf>
    <xf numFmtId="164" fontId="0" fillId="0" borderId="1" xfId="0" applyBorder="1" applyAlignment="1">
      <alignment horizontal="right"/>
    </xf>
    <xf numFmtId="164" fontId="0" fillId="5" borderId="3" xfId="0" applyFill="1" applyBorder="1" applyAlignment="1">
      <alignment horizontal="right"/>
    </xf>
    <xf numFmtId="3" fontId="0" fillId="0" borderId="0" xfId="0" applyNumberFormat="1" applyBorder="1"/>
    <xf numFmtId="3" fontId="11" fillId="0" borderId="0" xfId="0" applyNumberFormat="1" applyFont="1" applyFill="1" applyBorder="1"/>
    <xf numFmtId="1" fontId="0" fillId="0" borderId="0" xfId="0" applyNumberFormat="1" applyBorder="1"/>
    <xf numFmtId="3" fontId="0" fillId="0" borderId="0" xfId="0" applyNumberFormat="1" applyFill="1" applyBorder="1"/>
    <xf numFmtId="1" fontId="0" fillId="0" borderId="0" xfId="0" applyNumberFormat="1" applyFill="1" applyBorder="1"/>
    <xf numFmtId="164" fontId="17" fillId="0" borderId="0" xfId="0" applyFont="1"/>
    <xf numFmtId="3" fontId="17" fillId="0" borderId="0" xfId="0" applyNumberFormat="1" applyFont="1"/>
    <xf numFmtId="0" fontId="17" fillId="5" borderId="5" xfId="0" applyNumberFormat="1" applyFont="1" applyFill="1" applyBorder="1"/>
    <xf numFmtId="164" fontId="17" fillId="0" borderId="1" xfId="0" applyFont="1" applyFill="1" applyBorder="1" applyAlignment="1">
      <alignment horizontal="center"/>
    </xf>
    <xf numFmtId="164" fontId="19" fillId="0" borderId="1" xfId="0" applyFont="1" applyFill="1" applyBorder="1" applyAlignment="1">
      <alignment wrapText="1"/>
    </xf>
    <xf numFmtId="0" fontId="19" fillId="0" borderId="1" xfId="0" applyNumberFormat="1" applyFont="1" applyFill="1" applyBorder="1" applyAlignment="1">
      <alignment horizontal="center"/>
    </xf>
    <xf numFmtId="0" fontId="17" fillId="0" borderId="1" xfId="0" applyNumberFormat="1" applyFont="1" applyFill="1" applyBorder="1" applyAlignment="1">
      <alignment horizontal="center"/>
    </xf>
    <xf numFmtId="0" fontId="17" fillId="0" borderId="1" xfId="0" applyNumberFormat="1" applyFont="1" applyFill="1" applyBorder="1" applyAlignment="1">
      <alignment horizontal="center" wrapText="1"/>
    </xf>
    <xf numFmtId="164" fontId="17" fillId="0" borderId="1" xfId="0" applyFont="1" applyFill="1" applyBorder="1" applyAlignment="1">
      <alignment wrapText="1"/>
    </xf>
    <xf numFmtId="0" fontId="17" fillId="0" borderId="1" xfId="0" applyNumberFormat="1" applyFont="1" applyBorder="1"/>
    <xf numFmtId="164" fontId="17" fillId="0" borderId="1" xfId="0" applyFont="1" applyBorder="1" applyAlignment="1">
      <alignment horizontal="center"/>
    </xf>
    <xf numFmtId="164" fontId="17" fillId="0" borderId="1" xfId="0" applyFont="1" applyBorder="1" applyAlignment="1">
      <alignment wrapText="1"/>
    </xf>
    <xf numFmtId="3" fontId="17" fillId="0" borderId="1" xfId="0" applyNumberFormat="1" applyFont="1" applyBorder="1"/>
    <xf numFmtId="0" fontId="17" fillId="0" borderId="1" xfId="0" applyNumberFormat="1" applyFont="1" applyBorder="1" applyAlignment="1">
      <alignment horizontal="center"/>
    </xf>
    <xf numFmtId="0" fontId="17" fillId="0" borderId="1" xfId="0" applyNumberFormat="1" applyFont="1" applyBorder="1" applyAlignment="1">
      <alignment horizontal="center" wrapText="1"/>
    </xf>
    <xf numFmtId="0" fontId="17" fillId="5" borderId="2" xfId="0" applyNumberFormat="1" applyFont="1" applyFill="1" applyBorder="1"/>
    <xf numFmtId="164" fontId="13" fillId="0" borderId="0" xfId="0" applyFont="1" applyAlignment="1">
      <alignment wrapText="1"/>
    </xf>
    <xf numFmtId="3" fontId="17" fillId="0" borderId="0" xfId="0" applyNumberFormat="1" applyFont="1" applyFill="1"/>
    <xf numFmtId="0" fontId="17" fillId="0" borderId="1" xfId="0" applyNumberFormat="1" applyFont="1" applyFill="1" applyBorder="1" applyAlignment="1">
      <alignment wrapText="1"/>
    </xf>
    <xf numFmtId="0" fontId="17" fillId="0" borderId="1" xfId="0" applyNumberFormat="1" applyFont="1" applyBorder="1" applyAlignment="1">
      <alignment wrapText="1"/>
    </xf>
    <xf numFmtId="0" fontId="17" fillId="8" borderId="1" xfId="0" applyNumberFormat="1" applyFont="1" applyFill="1" applyBorder="1"/>
    <xf numFmtId="3" fontId="11" fillId="0" borderId="1" xfId="0" applyNumberFormat="1" applyFont="1" applyFill="1" applyBorder="1" applyAlignment="1">
      <alignment horizontal="center"/>
    </xf>
    <xf numFmtId="164" fontId="21" fillId="0" borderId="1" xfId="0" applyFont="1" applyFill="1" applyBorder="1" applyAlignment="1">
      <alignment horizontal="center" vertical="top" wrapText="1"/>
    </xf>
    <xf numFmtId="164" fontId="21" fillId="0" borderId="1" xfId="0" applyFont="1" applyFill="1" applyBorder="1" applyAlignment="1">
      <alignment vertical="top" wrapText="1"/>
    </xf>
    <xf numFmtId="3" fontId="21" fillId="0" borderId="1" xfId="0" applyNumberFormat="1" applyFont="1" applyFill="1" applyBorder="1" applyAlignment="1">
      <alignment horizontal="center" vertical="top"/>
    </xf>
    <xf numFmtId="165" fontId="21" fillId="0" borderId="1" xfId="0" applyNumberFormat="1" applyFont="1" applyFill="1" applyBorder="1" applyAlignment="1">
      <alignment horizontal="center" vertical="top"/>
    </xf>
    <xf numFmtId="164" fontId="20" fillId="0" borderId="1" xfId="0" applyFont="1" applyFill="1" applyBorder="1" applyAlignment="1">
      <alignment horizontal="center" vertical="top" wrapText="1"/>
    </xf>
    <xf numFmtId="0" fontId="17" fillId="0" borderId="1" xfId="0" applyNumberFormat="1" applyFont="1" applyFill="1" applyBorder="1" applyAlignment="1">
      <alignment horizontal="center" vertical="top"/>
    </xf>
    <xf numFmtId="164" fontId="17" fillId="0" borderId="1" xfId="0" applyFont="1" applyFill="1" applyBorder="1" applyAlignment="1">
      <alignment horizontal="center" vertical="top"/>
    </xf>
    <xf numFmtId="164" fontId="20" fillId="0" borderId="1" xfId="0" applyFont="1" applyFill="1" applyBorder="1" applyAlignment="1">
      <alignment horizontal="center" vertical="top"/>
    </xf>
    <xf numFmtId="164" fontId="17" fillId="0" borderId="1" xfId="0" applyFont="1" applyFill="1" applyBorder="1" applyAlignment="1">
      <alignment horizontal="center" vertical="top" wrapText="1"/>
    </xf>
    <xf numFmtId="0" fontId="11" fillId="0" borderId="1" xfId="0" applyNumberFormat="1" applyFont="1" applyFill="1" applyBorder="1" applyAlignment="1">
      <alignment horizontal="center" vertical="top"/>
    </xf>
    <xf numFmtId="1" fontId="11" fillId="0" borderId="1" xfId="0" applyNumberFormat="1" applyFont="1" applyFill="1" applyBorder="1" applyAlignment="1">
      <alignment horizontal="center" vertical="top"/>
    </xf>
    <xf numFmtId="3" fontId="19" fillId="0" borderId="1" xfId="0" applyNumberFormat="1" applyFont="1" applyFill="1" applyBorder="1" applyAlignment="1">
      <alignment horizontal="center"/>
    </xf>
    <xf numFmtId="0" fontId="17" fillId="9" borderId="1" xfId="0" applyNumberFormat="1" applyFont="1" applyFill="1" applyBorder="1" applyAlignment="1">
      <alignment horizontal="center" vertical="top"/>
    </xf>
    <xf numFmtId="164" fontId="22" fillId="0" borderId="0" xfId="0" applyNumberFormat="1" applyFont="1" applyAlignment="1">
      <alignment horizontal="left" wrapText="1"/>
    </xf>
    <xf numFmtId="164" fontId="22" fillId="0" borderId="0" xfId="0" applyNumberFormat="1" applyFont="1" applyAlignment="1">
      <alignment horizontal="center" wrapText="1"/>
    </xf>
    <xf numFmtId="164" fontId="19" fillId="7" borderId="3" xfId="0" applyFont="1" applyFill="1" applyBorder="1" applyAlignment="1">
      <alignment horizontal="center" wrapText="1"/>
    </xf>
    <xf numFmtId="164" fontId="16" fillId="4" borderId="2" xfId="0" applyFont="1" applyFill="1" applyBorder="1" applyAlignment="1">
      <alignment horizontal="center" wrapText="1"/>
    </xf>
    <xf numFmtId="164" fontId="16" fillId="4" borderId="3" xfId="0" applyFont="1" applyFill="1" applyBorder="1" applyAlignment="1">
      <alignment horizontal="center" wrapText="1"/>
    </xf>
    <xf numFmtId="164" fontId="19" fillId="8" borderId="2" xfId="0" applyFont="1" applyFill="1" applyBorder="1" applyAlignment="1">
      <alignment horizontal="center"/>
    </xf>
    <xf numFmtId="164" fontId="17" fillId="8" borderId="3" xfId="0" applyFont="1" applyFill="1" applyBorder="1" applyAlignment="1">
      <alignment horizontal="center"/>
    </xf>
    <xf numFmtId="164" fontId="18" fillId="0" borderId="0" xfId="0" applyFont="1" applyFill="1" applyBorder="1" applyAlignment="1" applyProtection="1">
      <alignment horizontal="left" wrapText="1"/>
      <protection locked="0"/>
    </xf>
    <xf numFmtId="164" fontId="20" fillId="0" borderId="1" xfId="0" applyFont="1" applyFill="1" applyBorder="1" applyAlignment="1" applyProtection="1">
      <alignment horizontal="left" vertical="top" wrapText="1"/>
      <protection locked="0"/>
    </xf>
    <xf numFmtId="164" fontId="20" fillId="9" borderId="1" xfId="0" applyFont="1" applyFill="1" applyBorder="1" applyAlignment="1" applyProtection="1">
      <alignment horizontal="left" vertical="top" wrapText="1"/>
      <protection locked="0"/>
    </xf>
    <xf numFmtId="164" fontId="17" fillId="9" borderId="1" xfId="0" applyFont="1" applyFill="1" applyBorder="1" applyAlignment="1" applyProtection="1">
      <alignment horizontal="left" vertical="top" wrapText="1"/>
      <protection locked="0"/>
    </xf>
    <xf numFmtId="164" fontId="17" fillId="0" borderId="1" xfId="0" applyFont="1" applyFill="1" applyBorder="1" applyAlignment="1" applyProtection="1">
      <alignment horizontal="left" vertical="top" wrapText="1"/>
      <protection locked="0"/>
    </xf>
    <xf numFmtId="164" fontId="20" fillId="0" borderId="1" xfId="0" applyFont="1" applyFill="1" applyBorder="1" applyAlignment="1" applyProtection="1">
      <alignment horizontal="center" vertical="top" wrapText="1"/>
      <protection locked="0"/>
    </xf>
    <xf numFmtId="0" fontId="20" fillId="0" borderId="1" xfId="0" applyNumberFormat="1" applyFont="1" applyFill="1" applyBorder="1" applyAlignment="1" applyProtection="1">
      <alignment horizontal="center" vertical="top" wrapText="1"/>
      <protection locked="0"/>
    </xf>
    <xf numFmtId="3" fontId="17" fillId="0" borderId="1" xfId="0" applyNumberFormat="1" applyFont="1" applyFill="1" applyBorder="1" applyAlignment="1" applyProtection="1">
      <alignment horizontal="center" vertical="top"/>
      <protection locked="0"/>
    </xf>
    <xf numFmtId="0" fontId="17" fillId="0" borderId="1" xfId="0" applyNumberFormat="1" applyFont="1" applyFill="1" applyBorder="1" applyAlignment="1" applyProtection="1">
      <alignment horizontal="center" vertical="top"/>
      <protection locked="0"/>
    </xf>
    <xf numFmtId="0" fontId="17" fillId="0" borderId="1" xfId="0" applyNumberFormat="1" applyFont="1" applyFill="1" applyBorder="1" applyAlignment="1" applyProtection="1">
      <alignment horizontal="center" vertical="top" wrapText="1"/>
      <protection locked="0"/>
    </xf>
    <xf numFmtId="165" fontId="17" fillId="0" borderId="1" xfId="0" applyNumberFormat="1" applyFont="1" applyFill="1" applyBorder="1" applyAlignment="1" applyProtection="1">
      <alignment horizontal="center" vertical="top"/>
      <protection locked="0"/>
    </xf>
    <xf numFmtId="164" fontId="17" fillId="0" borderId="1" xfId="0" applyFont="1" applyFill="1" applyBorder="1" applyAlignment="1" applyProtection="1">
      <alignment vertical="top" wrapText="1"/>
      <protection locked="0"/>
    </xf>
    <xf numFmtId="164" fontId="17" fillId="0" borderId="1" xfId="0" applyFont="1" applyFill="1" applyBorder="1" applyAlignment="1" applyProtection="1">
      <alignment horizontal="center" vertical="top" wrapText="1"/>
      <protection locked="0"/>
    </xf>
    <xf numFmtId="164" fontId="17" fillId="0" borderId="1" xfId="0" applyFont="1" applyBorder="1" applyAlignment="1" applyProtection="1">
      <alignment horizontal="center" vertical="top" wrapText="1"/>
      <protection locked="0"/>
    </xf>
    <xf numFmtId="0" fontId="17" fillId="0" borderId="1" xfId="0" applyNumberFormat="1" applyFont="1" applyBorder="1" applyAlignment="1" applyProtection="1">
      <alignment horizontal="center" vertical="top" wrapText="1"/>
      <protection locked="0"/>
    </xf>
    <xf numFmtId="164" fontId="17" fillId="0" borderId="0" xfId="0" applyFont="1" applyProtection="1">
      <protection locked="0"/>
    </xf>
    <xf numFmtId="164" fontId="17" fillId="0" borderId="1" xfId="0" applyFont="1" applyBorder="1" applyProtection="1">
      <protection locked="0"/>
    </xf>
    <xf numFmtId="0" fontId="16" fillId="2" borderId="1" xfId="0" applyNumberFormat="1" applyFont="1" applyFill="1" applyBorder="1" applyAlignment="1">
      <alignment horizontal="center" vertical="top" wrapText="1"/>
    </xf>
    <xf numFmtId="164" fontId="16" fillId="2" borderId="1" xfId="0" applyFont="1" applyFill="1" applyBorder="1" applyAlignment="1">
      <alignment horizontal="center" vertical="top" wrapText="1"/>
    </xf>
    <xf numFmtId="164" fontId="16" fillId="3" borderId="1" xfId="0" applyFont="1" applyFill="1" applyBorder="1" applyAlignment="1" applyProtection="1">
      <alignment vertical="top" wrapText="1"/>
      <protection locked="0"/>
    </xf>
    <xf numFmtId="3" fontId="17" fillId="0" borderId="0" xfId="0" applyNumberFormat="1" applyFont="1" applyAlignment="1">
      <alignment vertical="top"/>
    </xf>
    <xf numFmtId="164" fontId="17" fillId="0" borderId="0" xfId="0" applyFont="1" applyAlignment="1">
      <alignment vertical="top"/>
    </xf>
    <xf numFmtId="3" fontId="21" fillId="0" borderId="1" xfId="0" applyNumberFormat="1" applyFont="1" applyFill="1" applyBorder="1" applyAlignment="1">
      <alignment horizontal="center" vertical="top" wrapText="1"/>
    </xf>
    <xf numFmtId="164" fontId="12" fillId="10" borderId="1" xfId="0" applyFont="1" applyFill="1" applyBorder="1" applyAlignment="1">
      <alignment horizontal="center" wrapText="1"/>
    </xf>
    <xf numFmtId="164" fontId="17" fillId="0" borderId="1" xfId="0" applyFont="1" applyFill="1" applyBorder="1" applyProtection="1">
      <protection locked="0"/>
    </xf>
    <xf numFmtId="0" fontId="23" fillId="0" borderId="1" xfId="0" applyNumberFormat="1" applyFont="1" applyFill="1" applyBorder="1" applyAlignment="1" applyProtection="1">
      <alignment horizontal="center" vertical="top"/>
      <protection locked="0"/>
    </xf>
    <xf numFmtId="0" fontId="23" fillId="0" borderId="1" xfId="0" applyNumberFormat="1" applyFont="1" applyFill="1" applyBorder="1" applyAlignment="1" applyProtection="1">
      <alignment horizontal="center" vertical="top" wrapText="1"/>
      <protection locked="0"/>
    </xf>
    <xf numFmtId="3" fontId="17" fillId="9" borderId="1" xfId="0" applyNumberFormat="1" applyFont="1" applyFill="1" applyBorder="1" applyAlignment="1" applyProtection="1">
      <alignment horizontal="center" vertical="top"/>
      <protection locked="0"/>
    </xf>
    <xf numFmtId="1" fontId="17" fillId="0" borderId="1" xfId="0" applyNumberFormat="1" applyFont="1" applyFill="1" applyBorder="1" applyAlignment="1">
      <alignment horizontal="center" vertical="top"/>
    </xf>
    <xf numFmtId="164" fontId="17" fillId="0" borderId="0" xfId="0" applyFont="1" applyFill="1" applyBorder="1" applyAlignment="1" applyProtection="1">
      <alignment vertical="top" wrapText="1"/>
      <protection locked="0"/>
    </xf>
    <xf numFmtId="1" fontId="0" fillId="0" borderId="0" xfId="0" applyNumberFormat="1" applyAlignment="1">
      <alignment wrapText="1"/>
    </xf>
    <xf numFmtId="3" fontId="11" fillId="0" borderId="0" xfId="0" applyNumberFormat="1" applyFont="1"/>
    <xf numFmtId="167" fontId="19" fillId="0" borderId="1" xfId="0" applyNumberFormat="1" applyFont="1" applyFill="1" applyBorder="1" applyAlignment="1">
      <alignment horizontal="center"/>
    </xf>
    <xf numFmtId="167" fontId="19" fillId="9" borderId="1" xfId="0" applyNumberFormat="1" applyFont="1" applyFill="1" applyBorder="1" applyAlignment="1">
      <alignment horizontal="center"/>
    </xf>
    <xf numFmtId="2" fontId="17" fillId="0" borderId="1" xfId="0" applyNumberFormat="1" applyFont="1" applyFill="1" applyBorder="1" applyProtection="1">
      <protection locked="0"/>
    </xf>
    <xf numFmtId="2" fontId="17" fillId="0" borderId="1" xfId="0" applyNumberFormat="1" applyFont="1" applyBorder="1" applyProtection="1">
      <protection locked="0"/>
    </xf>
    <xf numFmtId="1" fontId="0" fillId="0" borderId="0" xfId="0" applyNumberFormat="1"/>
    <xf numFmtId="164" fontId="19" fillId="11" borderId="3" xfId="0" applyFont="1" applyFill="1" applyBorder="1" applyAlignment="1">
      <alignment horizontal="center" wrapText="1"/>
    </xf>
    <xf numFmtId="3" fontId="17" fillId="0" borderId="1" xfId="0" applyNumberFormat="1" applyFont="1" applyFill="1" applyBorder="1"/>
    <xf numFmtId="164" fontId="17" fillId="0" borderId="0" xfId="0" applyFont="1" applyFill="1"/>
    <xf numFmtId="164" fontId="18" fillId="0" borderId="0" xfId="0" applyFont="1" applyFill="1" applyBorder="1" applyAlignment="1">
      <alignment horizontal="center" wrapText="1"/>
    </xf>
    <xf numFmtId="164" fontId="17" fillId="0" borderId="0" xfId="0" applyNumberFormat="1" applyFont="1" applyFill="1" applyAlignment="1" applyProtection="1">
      <alignment horizontal="left" wrapText="1"/>
      <protection locked="0"/>
    </xf>
    <xf numFmtId="164" fontId="17" fillId="0" borderId="1" xfId="0" applyFont="1" applyBorder="1" applyAlignment="1">
      <alignment horizontal="center" wrapText="1"/>
    </xf>
    <xf numFmtId="164" fontId="24" fillId="12" borderId="0" xfId="0" applyFont="1" applyFill="1" applyBorder="1" applyAlignment="1" applyProtection="1">
      <alignment horizontal="left" wrapText="1"/>
      <protection locked="0"/>
    </xf>
    <xf numFmtId="164" fontId="24" fillId="0" borderId="0" xfId="0" applyFont="1" applyFill="1" applyBorder="1" applyAlignment="1">
      <alignment horizontal="center" wrapText="1"/>
    </xf>
    <xf numFmtId="164" fontId="24" fillId="13" borderId="0" xfId="0" applyFont="1" applyFill="1" applyBorder="1" applyAlignment="1" applyProtection="1">
      <alignment horizontal="left" wrapText="1"/>
      <protection locked="0"/>
    </xf>
    <xf numFmtId="164" fontId="16" fillId="14" borderId="1" xfId="0" applyFont="1" applyFill="1" applyBorder="1" applyAlignment="1" applyProtection="1">
      <alignment horizontal="center" vertical="top" wrapText="1"/>
      <protection locked="0"/>
    </xf>
    <xf numFmtId="0" fontId="16" fillId="0" borderId="1" xfId="0" applyNumberFormat="1" applyFont="1" applyFill="1" applyBorder="1" applyAlignment="1" applyProtection="1">
      <alignment vertical="top" wrapText="1"/>
      <protection locked="0"/>
    </xf>
    <xf numFmtId="0" fontId="16" fillId="15" borderId="1" xfId="0" applyNumberFormat="1" applyFont="1" applyFill="1" applyBorder="1" applyAlignment="1" applyProtection="1">
      <alignment horizontal="center" vertical="top" wrapText="1"/>
      <protection locked="0"/>
    </xf>
    <xf numFmtId="164" fontId="16" fillId="15" borderId="1" xfId="0" applyFont="1" applyFill="1" applyBorder="1" applyAlignment="1" applyProtection="1">
      <alignment horizontal="center" vertical="top" wrapText="1"/>
      <protection locked="0"/>
    </xf>
    <xf numFmtId="0" fontId="25" fillId="0" borderId="1" xfId="0" applyNumberFormat="1" applyFont="1" applyFill="1" applyBorder="1" applyAlignment="1">
      <alignment horizontal="center" vertical="top"/>
    </xf>
    <xf numFmtId="164" fontId="25" fillId="0" borderId="1" xfId="0" applyFont="1" applyFill="1" applyBorder="1" applyAlignment="1">
      <alignment horizontal="center" vertical="top"/>
    </xf>
    <xf numFmtId="164" fontId="25" fillId="0" borderId="1" xfId="0" applyFont="1" applyFill="1" applyBorder="1" applyAlignment="1" applyProtection="1">
      <alignment horizontal="left" vertical="top" wrapText="1"/>
      <protection locked="0"/>
    </xf>
    <xf numFmtId="164" fontId="25" fillId="0" borderId="1" xfId="0" applyFont="1" applyFill="1" applyBorder="1" applyAlignment="1" applyProtection="1">
      <alignment horizontal="center" vertical="top" wrapText="1"/>
      <protection locked="0"/>
    </xf>
    <xf numFmtId="0" fontId="25" fillId="0" borderId="1" xfId="0" applyNumberFormat="1" applyFont="1" applyFill="1" applyBorder="1" applyAlignment="1" applyProtection="1">
      <alignment horizontal="center" vertical="top" wrapText="1"/>
      <protection locked="0"/>
    </xf>
    <xf numFmtId="164" fontId="25" fillId="9" borderId="1" xfId="0" applyFont="1" applyFill="1" applyBorder="1" applyAlignment="1" applyProtection="1">
      <alignment horizontal="left" vertical="top" wrapText="1"/>
      <protection locked="0"/>
    </xf>
    <xf numFmtId="164" fontId="19" fillId="0" borderId="0" xfId="0" applyFont="1" applyAlignment="1">
      <alignment wrapText="1"/>
    </xf>
    <xf numFmtId="0" fontId="17" fillId="0" borderId="2" xfId="0" applyNumberFormat="1" applyFont="1" applyFill="1" applyBorder="1"/>
    <xf numFmtId="164" fontId="19" fillId="0" borderId="3" xfId="0" applyFont="1" applyFill="1" applyBorder="1" applyAlignment="1">
      <alignment horizontal="center" wrapText="1"/>
    </xf>
    <xf numFmtId="164" fontId="19" fillId="0" borderId="3" xfId="0" applyFont="1" applyFill="1" applyBorder="1" applyAlignment="1">
      <alignment horizontal="left" wrapText="1"/>
    </xf>
    <xf numFmtId="164" fontId="26" fillId="0" borderId="1" xfId="0" applyFont="1" applyFill="1" applyBorder="1" applyAlignment="1" applyProtection="1">
      <alignment horizontal="left" vertical="top" wrapText="1"/>
      <protection locked="0"/>
    </xf>
    <xf numFmtId="164" fontId="26" fillId="0" borderId="1" xfId="0" applyFont="1" applyFill="1" applyBorder="1" applyAlignment="1" applyProtection="1">
      <alignment horizontal="center" vertical="top" wrapText="1"/>
      <protection locked="0"/>
    </xf>
    <xf numFmtId="0" fontId="26" fillId="0" borderId="1" xfId="0" applyNumberFormat="1" applyFont="1" applyFill="1" applyBorder="1" applyAlignment="1" applyProtection="1">
      <alignment horizontal="center" vertical="top" wrapText="1"/>
      <protection locked="0"/>
    </xf>
    <xf numFmtId="0" fontId="26" fillId="0" borderId="1" xfId="0" applyNumberFormat="1" applyFont="1" applyFill="1" applyBorder="1" applyAlignment="1" applyProtection="1">
      <alignment horizontal="center" vertical="top"/>
      <protection locked="0"/>
    </xf>
    <xf numFmtId="3" fontId="26" fillId="0" borderId="0" xfId="0" applyNumberFormat="1" applyFont="1"/>
    <xf numFmtId="164" fontId="26" fillId="0" borderId="0" xfId="0" applyFont="1"/>
    <xf numFmtId="164" fontId="26" fillId="0" borderId="1" xfId="0" applyFont="1" applyFill="1" applyBorder="1" applyAlignment="1">
      <alignment horizontal="center" vertical="top"/>
    </xf>
    <xf numFmtId="0" fontId="17" fillId="0" borderId="1" xfId="0" applyNumberFormat="1" applyFont="1" applyFill="1" applyBorder="1" applyAlignment="1" applyProtection="1">
      <alignment horizontal="center" vertical="center" wrapText="1"/>
      <protection locked="0"/>
    </xf>
    <xf numFmtId="164" fontId="17" fillId="0" borderId="1" xfId="0" applyFont="1" applyBorder="1" applyAlignment="1" applyProtection="1">
      <alignment vertical="center"/>
      <protection locked="0"/>
    </xf>
    <xf numFmtId="3" fontId="17" fillId="0" borderId="0" xfId="0" applyNumberFormat="1" applyFont="1" applyAlignment="1">
      <alignment vertical="center"/>
    </xf>
    <xf numFmtId="164" fontId="17" fillId="0" borderId="0" xfId="0" applyFont="1" applyAlignment="1">
      <alignment vertical="center"/>
    </xf>
    <xf numFmtId="164" fontId="26" fillId="9" borderId="1" xfId="0" applyFont="1" applyFill="1" applyBorder="1" applyAlignment="1" applyProtection="1">
      <alignment horizontal="left" vertical="top" wrapText="1"/>
      <protection locked="0"/>
    </xf>
    <xf numFmtId="0" fontId="17" fillId="0" borderId="6" xfId="0" applyNumberFormat="1" applyFont="1" applyFill="1" applyBorder="1" applyAlignment="1" applyProtection="1">
      <alignment horizontal="center" vertical="top"/>
      <protection locked="0"/>
    </xf>
    <xf numFmtId="0" fontId="17" fillId="0" borderId="6" xfId="0" applyNumberFormat="1" applyFont="1" applyFill="1" applyBorder="1" applyAlignment="1" applyProtection="1">
      <alignment horizontal="center" vertical="top" wrapText="1"/>
      <protection locked="0"/>
    </xf>
    <xf numFmtId="165" fontId="17" fillId="0" borderId="6" xfId="0" applyNumberFormat="1" applyFont="1" applyFill="1" applyBorder="1" applyAlignment="1" applyProtection="1">
      <alignment horizontal="center" vertical="top"/>
      <protection locked="0"/>
    </xf>
    <xf numFmtId="164" fontId="26" fillId="9" borderId="6" xfId="0" applyFont="1" applyFill="1" applyBorder="1" applyAlignment="1" applyProtection="1">
      <alignment horizontal="left" vertical="top" wrapText="1"/>
      <protection locked="0"/>
    </xf>
    <xf numFmtId="2" fontId="26" fillId="0" borderId="1" xfId="0" applyNumberFormat="1" applyFont="1" applyBorder="1" applyProtection="1">
      <protection locked="0"/>
    </xf>
    <xf numFmtId="164" fontId="17" fillId="0" borderId="1" xfId="0" applyFont="1" applyFill="1" applyBorder="1" applyAlignment="1">
      <alignment horizontal="center" wrapText="1"/>
    </xf>
    <xf numFmtId="3" fontId="27" fillId="0" borderId="0" xfId="0" applyNumberFormat="1" applyFont="1"/>
    <xf numFmtId="164" fontId="27" fillId="0" borderId="0" xfId="0" applyFont="1"/>
    <xf numFmtId="0" fontId="26" fillId="0" borderId="1" xfId="0" applyNumberFormat="1" applyFont="1" applyFill="1" applyBorder="1" applyAlignment="1">
      <alignment horizontal="center" vertical="top"/>
    </xf>
    <xf numFmtId="0" fontId="30" fillId="0" borderId="1" xfId="0" applyNumberFormat="1" applyFont="1" applyFill="1" applyBorder="1" applyAlignment="1" applyProtection="1">
      <alignment horizontal="center" vertical="center"/>
      <protection locked="0"/>
    </xf>
    <xf numFmtId="0" fontId="30" fillId="0" borderId="1" xfId="0" applyNumberFormat="1" applyFont="1" applyFill="1" applyBorder="1" applyAlignment="1" applyProtection="1">
      <alignment horizontal="center" vertical="center" wrapText="1"/>
      <protection locked="0"/>
    </xf>
    <xf numFmtId="0" fontId="30" fillId="17" borderId="1" xfId="0" applyNumberFormat="1" applyFont="1" applyFill="1" applyBorder="1" applyAlignment="1" applyProtection="1">
      <alignment horizontal="center" vertical="center"/>
      <protection locked="0"/>
    </xf>
    <xf numFmtId="0" fontId="30" fillId="16" borderId="1" xfId="0" applyNumberFormat="1" applyFont="1" applyFill="1" applyBorder="1" applyAlignment="1" applyProtection="1">
      <alignment horizontal="center" vertical="center"/>
      <protection locked="0"/>
    </xf>
    <xf numFmtId="3" fontId="17" fillId="0" borderId="0" xfId="0" applyNumberFormat="1" applyFont="1" applyFill="1" applyAlignment="1">
      <alignment wrapText="1"/>
    </xf>
    <xf numFmtId="0" fontId="17" fillId="0" borderId="1" xfId="0" applyNumberFormat="1" applyFont="1" applyFill="1" applyBorder="1" applyAlignment="1" applyProtection="1">
      <alignment horizontal="center" vertical="top"/>
      <protection locked="0"/>
    </xf>
    <xf numFmtId="3" fontId="17" fillId="0" borderId="1" xfId="0" applyNumberFormat="1" applyFont="1" applyBorder="1" applyAlignment="1">
      <alignment horizontal="left" vertical="top" wrapText="1"/>
    </xf>
    <xf numFmtId="3" fontId="0" fillId="0" borderId="0" xfId="0" applyNumberFormat="1" applyAlignment="1">
      <alignment wrapText="1"/>
    </xf>
    <xf numFmtId="3" fontId="17" fillId="0" borderId="0" xfId="0" applyNumberFormat="1" applyFont="1" applyAlignment="1">
      <alignment wrapText="1"/>
    </xf>
    <xf numFmtId="164" fontId="17" fillId="0" borderId="1" xfId="0" applyFont="1" applyFill="1" applyBorder="1" applyAlignment="1" applyProtection="1">
      <alignment horizontal="left" vertical="top" wrapText="1"/>
      <protection locked="0"/>
    </xf>
    <xf numFmtId="164" fontId="17" fillId="0" borderId="1" xfId="0" applyFont="1" applyFill="1" applyBorder="1" applyAlignment="1" applyProtection="1">
      <alignment vertical="top" wrapText="1"/>
      <protection locked="0"/>
    </xf>
    <xf numFmtId="164" fontId="17" fillId="0" borderId="0" xfId="0" applyFont="1" applyFill="1" applyBorder="1" applyAlignment="1" applyProtection="1">
      <alignment vertical="top" wrapText="1"/>
      <protection locked="0"/>
    </xf>
    <xf numFmtId="164" fontId="17" fillId="0" borderId="1" xfId="0" applyFont="1" applyBorder="1" applyAlignment="1" applyProtection="1">
      <alignment vertical="top" wrapText="1"/>
      <protection locked="0"/>
    </xf>
    <xf numFmtId="0" fontId="17" fillId="0" borderId="1" xfId="0" applyNumberFormat="1" applyFont="1" applyFill="1" applyBorder="1" applyAlignment="1" applyProtection="1">
      <alignment horizontal="center" vertical="center"/>
      <protection locked="0"/>
    </xf>
    <xf numFmtId="164" fontId="16" fillId="4" borderId="3" xfId="0" applyFont="1" applyFill="1" applyBorder="1" applyAlignment="1">
      <alignment horizontal="center" vertical="center" wrapText="1"/>
    </xf>
    <xf numFmtId="0" fontId="19" fillId="0" borderId="1" xfId="0" applyNumberFormat="1" applyFont="1" applyFill="1" applyBorder="1" applyAlignment="1">
      <alignment horizontal="center" vertical="center"/>
    </xf>
    <xf numFmtId="164" fontId="17" fillId="8" borderId="3" xfId="0" applyFont="1" applyFill="1" applyBorder="1" applyAlignment="1">
      <alignment horizontal="center" vertical="center"/>
    </xf>
    <xf numFmtId="0" fontId="17" fillId="0" borderId="1" xfId="0" applyNumberFormat="1" applyFont="1" applyBorder="1" applyAlignment="1">
      <alignment horizontal="center" vertical="center"/>
    </xf>
    <xf numFmtId="164" fontId="19" fillId="7" borderId="3" xfId="0" applyFont="1" applyFill="1" applyBorder="1" applyAlignment="1">
      <alignment horizontal="center" vertical="center" wrapText="1"/>
    </xf>
    <xf numFmtId="164" fontId="19" fillId="0" borderId="3" xfId="0" applyFont="1" applyFill="1" applyBorder="1" applyAlignment="1">
      <alignment horizontal="center" vertical="center" wrapText="1"/>
    </xf>
    <xf numFmtId="0" fontId="26" fillId="0" borderId="1" xfId="0" applyNumberFormat="1" applyFont="1" applyFill="1" applyBorder="1" applyAlignment="1" applyProtection="1">
      <alignment horizontal="center" vertical="center"/>
      <protection locked="0"/>
    </xf>
    <xf numFmtId="0" fontId="17" fillId="0" borderId="6" xfId="0" applyNumberFormat="1" applyFont="1" applyFill="1" applyBorder="1" applyAlignment="1" applyProtection="1">
      <alignment horizontal="center" vertical="center"/>
      <protection locked="0"/>
    </xf>
    <xf numFmtId="0" fontId="0" fillId="0" borderId="0" xfId="0" applyNumberFormat="1" applyAlignment="1">
      <alignment horizontal="center" vertical="center"/>
    </xf>
    <xf numFmtId="0" fontId="16" fillId="0" borderId="1" xfId="0" applyNumberFormat="1" applyFont="1" applyFill="1" applyBorder="1" applyAlignment="1" applyProtection="1">
      <alignment horizontal="center" vertical="center" wrapText="1"/>
      <protection locked="0"/>
    </xf>
    <xf numFmtId="164" fontId="0" fillId="0" borderId="0" xfId="0" applyAlignment="1">
      <alignment wrapText="1"/>
    </xf>
    <xf numFmtId="164" fontId="16" fillId="18" borderId="1" xfId="0" applyFont="1" applyFill="1" applyBorder="1" applyAlignment="1" applyProtection="1">
      <alignment vertical="top" wrapText="1"/>
      <protection locked="0"/>
    </xf>
    <xf numFmtId="165" fontId="17" fillId="0" borderId="1" xfId="0" applyNumberFormat="1" applyFont="1" applyFill="1" applyBorder="1" applyAlignment="1" applyProtection="1">
      <alignment horizontal="center" vertical="center"/>
      <protection locked="0"/>
    </xf>
    <xf numFmtId="3" fontId="19" fillId="18" borderId="1" xfId="0" applyNumberFormat="1" applyFont="1" applyFill="1" applyBorder="1" applyAlignment="1">
      <alignment vertical="top"/>
    </xf>
    <xf numFmtId="0" fontId="24" fillId="0" borderId="1" xfId="0" applyNumberFormat="1" applyFont="1" applyFill="1" applyBorder="1" applyAlignment="1">
      <alignment horizontal="center" vertical="top"/>
    </xf>
    <xf numFmtId="164" fontId="32" fillId="0" borderId="1" xfId="0" applyFont="1" applyFill="1" applyBorder="1" applyAlignment="1">
      <alignment horizontal="center" vertical="top" wrapText="1"/>
    </xf>
    <xf numFmtId="164" fontId="32" fillId="0" borderId="1" xfId="0" applyFont="1" applyFill="1" applyBorder="1" applyAlignment="1" applyProtection="1">
      <alignment horizontal="left" vertical="top" wrapText="1"/>
      <protection locked="0"/>
    </xf>
    <xf numFmtId="164" fontId="32" fillId="0" borderId="1" xfId="0" applyFont="1" applyFill="1" applyBorder="1" applyAlignment="1">
      <alignment horizontal="center" vertical="top"/>
    </xf>
    <xf numFmtId="164" fontId="24" fillId="0" borderId="1" xfId="0" applyFont="1" applyFill="1" applyBorder="1" applyAlignment="1">
      <alignment horizontal="center" vertical="top"/>
    </xf>
    <xf numFmtId="164" fontId="24" fillId="9" borderId="1" xfId="0" applyFont="1" applyFill="1" applyBorder="1" applyAlignment="1" applyProtection="1">
      <alignment horizontal="left" vertical="top" wrapText="1"/>
      <protection locked="0"/>
    </xf>
    <xf numFmtId="164" fontId="33" fillId="0" borderId="1" xfId="0" applyFont="1" applyFill="1" applyBorder="1" applyAlignment="1">
      <alignment horizontal="center" vertical="top"/>
    </xf>
    <xf numFmtId="164" fontId="33" fillId="9" borderId="1" xfId="0" applyFont="1" applyFill="1" applyBorder="1" applyAlignment="1" applyProtection="1">
      <alignment horizontal="left" vertical="top" wrapText="1"/>
      <protection locked="0"/>
    </xf>
    <xf numFmtId="164" fontId="24" fillId="0" borderId="1" xfId="0" applyFont="1" applyFill="1" applyBorder="1" applyAlignment="1" applyProtection="1">
      <alignment horizontal="left" vertical="top" wrapText="1"/>
      <protection locked="0"/>
    </xf>
    <xf numFmtId="164" fontId="33" fillId="0" borderId="1" xfId="0" applyFont="1" applyFill="1" applyBorder="1" applyAlignment="1" applyProtection="1">
      <alignment horizontal="left" vertical="top" wrapText="1"/>
      <protection locked="0"/>
    </xf>
    <xf numFmtId="164" fontId="32" fillId="9" borderId="1" xfId="0" applyFont="1" applyFill="1" applyBorder="1" applyAlignment="1" applyProtection="1">
      <alignment horizontal="left" vertical="top" wrapText="1"/>
      <protection locked="0"/>
    </xf>
    <xf numFmtId="164" fontId="0" fillId="0" borderId="0" xfId="0" applyBorder="1" applyAlignment="1">
      <alignment horizontal="center" wrapText="1"/>
    </xf>
    <xf numFmtId="164" fontId="0" fillId="0" borderId="0" xfId="0" applyAlignment="1">
      <alignment horizontal="center" wrapText="1"/>
    </xf>
    <xf numFmtId="164" fontId="16" fillId="19" borderId="1" xfId="0" applyFont="1" applyFill="1" applyBorder="1" applyAlignment="1">
      <alignment horizontal="center" vertical="top" wrapText="1"/>
    </xf>
    <xf numFmtId="3" fontId="19" fillId="0" borderId="1" xfId="0" applyNumberFormat="1" applyFont="1" applyFill="1" applyBorder="1" applyAlignment="1">
      <alignment horizontal="center" wrapText="1"/>
    </xf>
    <xf numFmtId="164" fontId="19" fillId="0" borderId="1" xfId="0" quotePrefix="1" applyFont="1" applyFill="1" applyBorder="1" applyAlignment="1">
      <alignment horizontal="center" wrapText="1"/>
    </xf>
    <xf numFmtId="3" fontId="19" fillId="0" borderId="3" xfId="0" applyNumberFormat="1" applyFont="1" applyFill="1" applyBorder="1" applyAlignment="1">
      <alignment horizontal="center" wrapText="1"/>
    </xf>
    <xf numFmtId="3" fontId="20" fillId="0" borderId="1" xfId="0" quotePrefix="1" applyNumberFormat="1" applyFont="1" applyFill="1" applyBorder="1" applyAlignment="1" applyProtection="1">
      <alignment horizontal="center" vertical="center" wrapText="1"/>
      <protection locked="0"/>
    </xf>
    <xf numFmtId="3" fontId="20" fillId="0" borderId="1" xfId="0" applyNumberFormat="1" applyFont="1" applyFill="1" applyBorder="1" applyAlignment="1" applyProtection="1">
      <alignment horizontal="center" vertical="center" wrapText="1"/>
      <protection locked="0"/>
    </xf>
    <xf numFmtId="3" fontId="35" fillId="0" borderId="1" xfId="0" applyNumberFormat="1" applyFont="1" applyFill="1" applyBorder="1" applyAlignment="1" applyProtection="1">
      <alignment horizontal="center" vertical="center" wrapText="1"/>
      <protection locked="0"/>
    </xf>
    <xf numFmtId="3" fontId="35" fillId="0" borderId="1" xfId="0" quotePrefix="1" applyNumberFormat="1" applyFont="1" applyFill="1" applyBorder="1" applyAlignment="1" applyProtection="1">
      <alignment horizontal="center" vertical="center" wrapText="1"/>
      <protection locked="0"/>
    </xf>
    <xf numFmtId="164" fontId="12" fillId="19" borderId="1" xfId="0" applyFont="1" applyFill="1" applyBorder="1" applyAlignment="1">
      <alignment horizontal="center" wrapText="1"/>
    </xf>
    <xf numFmtId="164" fontId="12" fillId="15" borderId="1" xfId="0" applyFont="1" applyFill="1" applyBorder="1" applyAlignment="1">
      <alignment horizontal="center" wrapText="1"/>
    </xf>
    <xf numFmtId="164" fontId="0" fillId="20" borderId="0" xfId="0" applyFill="1" applyAlignment="1">
      <alignment wrapText="1"/>
    </xf>
    <xf numFmtId="3" fontId="19" fillId="0" borderId="1" xfId="0" applyNumberFormat="1" applyFont="1" applyBorder="1" applyAlignment="1">
      <alignment horizontal="center" wrapText="1"/>
    </xf>
    <xf numFmtId="164" fontId="36" fillId="12" borderId="0" xfId="0" applyFont="1" applyFill="1" applyAlignment="1">
      <alignment wrapText="1"/>
    </xf>
    <xf numFmtId="164" fontId="17" fillId="0" borderId="0" xfId="0" applyNumberFormat="1" applyFont="1" applyFill="1" applyAlignment="1" applyProtection="1">
      <alignment horizontal="left" wrapText="1"/>
      <protection locked="0"/>
    </xf>
    <xf numFmtId="164" fontId="0" fillId="0" borderId="0" xfId="0" applyAlignment="1">
      <alignment wrapText="1"/>
    </xf>
    <xf numFmtId="1" fontId="0" fillId="0" borderId="0" xfId="0" applyNumberFormat="1" applyAlignment="1">
      <alignment horizontal="center" wrapText="1"/>
    </xf>
    <xf numFmtId="1" fontId="28" fillId="0" borderId="0" xfId="0" applyNumberFormat="1" applyFont="1" applyAlignment="1">
      <alignment horizontal="center" wrapText="1"/>
    </xf>
    <xf numFmtId="164" fontId="25" fillId="0" borderId="1" xfId="0" applyFont="1" applyBorder="1" applyAlignment="1">
      <alignment horizontal="center" vertical="top"/>
    </xf>
    <xf numFmtId="164" fontId="25" fillId="0" borderId="1" xfId="0" applyFont="1" applyFill="1" applyBorder="1" applyAlignment="1">
      <alignment horizontal="left" vertical="top" wrapText="1"/>
    </xf>
    <xf numFmtId="164" fontId="25" fillId="0" borderId="1" xfId="0" applyFont="1" applyBorder="1" applyAlignment="1">
      <alignment horizontal="center" vertical="top" wrapText="1"/>
    </xf>
    <xf numFmtId="164" fontId="25" fillId="0" borderId="1" xfId="0" applyFont="1" applyBorder="1" applyAlignment="1">
      <alignment horizontal="left" vertical="top" wrapText="1"/>
    </xf>
    <xf numFmtId="164" fontId="25" fillId="0" borderId="1" xfId="0" applyFont="1" applyBorder="1" applyAlignment="1">
      <alignment vertical="top" wrapText="1"/>
    </xf>
    <xf numFmtId="164" fontId="20" fillId="0" borderId="6" xfId="0" applyFont="1" applyFill="1" applyBorder="1" applyAlignment="1">
      <alignment horizontal="center" vertical="top"/>
    </xf>
    <xf numFmtId="164" fontId="20" fillId="9" borderId="6" xfId="0" applyFont="1" applyFill="1" applyBorder="1" applyAlignment="1" applyProtection="1">
      <alignment horizontal="left" vertical="top" wrapText="1"/>
      <protection locked="0"/>
    </xf>
    <xf numFmtId="164" fontId="20" fillId="0" borderId="6" xfId="0" applyFont="1" applyFill="1" applyBorder="1" applyAlignment="1" applyProtection="1">
      <alignment horizontal="center" vertical="top" wrapText="1"/>
      <protection locked="0"/>
    </xf>
    <xf numFmtId="0" fontId="20" fillId="0" borderId="6" xfId="0" applyNumberFormat="1" applyFont="1" applyFill="1" applyBorder="1" applyAlignment="1" applyProtection="1">
      <alignment horizontal="center" vertical="top" wrapText="1"/>
      <protection locked="0"/>
    </xf>
    <xf numFmtId="164" fontId="20" fillId="0" borderId="6" xfId="0" applyFont="1" applyFill="1" applyBorder="1" applyAlignment="1" applyProtection="1">
      <alignment horizontal="left" vertical="top" wrapText="1"/>
      <protection locked="0"/>
    </xf>
    <xf numFmtId="164" fontId="36" fillId="0" borderId="0" xfId="0" applyFont="1" applyFill="1" applyAlignment="1">
      <alignment wrapText="1"/>
    </xf>
    <xf numFmtId="3" fontId="20" fillId="0" borderId="6" xfId="0" quotePrefix="1" applyNumberFormat="1" applyFont="1" applyFill="1" applyBorder="1" applyAlignment="1" applyProtection="1">
      <alignment horizontal="center" vertical="center" wrapText="1"/>
      <protection locked="0"/>
    </xf>
    <xf numFmtId="0" fontId="20" fillId="0" borderId="1" xfId="0" applyNumberFormat="1" applyFont="1" applyFill="1" applyBorder="1" applyAlignment="1">
      <alignment horizontal="center" vertical="top"/>
    </xf>
    <xf numFmtId="0" fontId="20" fillId="0" borderId="1" xfId="0" applyNumberFormat="1" applyFont="1" applyFill="1" applyBorder="1" applyAlignment="1" applyProtection="1">
      <alignment horizontal="center" vertical="center"/>
      <protection locked="0"/>
    </xf>
    <xf numFmtId="164" fontId="20" fillId="0" borderId="0" xfId="0" applyFont="1"/>
    <xf numFmtId="164" fontId="17" fillId="0" borderId="0" xfId="0" applyFont="1" applyAlignment="1" applyProtection="1">
      <alignment horizontal="left" vertical="center" wrapText="1"/>
      <protection locked="0"/>
    </xf>
    <xf numFmtId="164" fontId="17" fillId="0" borderId="0" xfId="0" applyFont="1" applyAlignment="1" applyProtection="1">
      <alignment horizontal="left" wrapText="1"/>
      <protection locked="0"/>
    </xf>
    <xf numFmtId="164" fontId="36" fillId="12" borderId="0" xfId="0" applyFont="1" applyFill="1" applyAlignment="1" applyProtection="1">
      <alignment horizontal="left" wrapText="1"/>
      <protection locked="0"/>
    </xf>
    <xf numFmtId="164" fontId="19" fillId="20" borderId="0" xfId="0" applyFont="1" applyFill="1"/>
    <xf numFmtId="164" fontId="17" fillId="0" borderId="0" xfId="0" applyFont="1" applyAlignment="1" applyProtection="1">
      <alignment horizontal="center" wrapText="1"/>
      <protection locked="0"/>
    </xf>
    <xf numFmtId="164" fontId="37" fillId="12" borderId="0" xfId="0" applyFont="1" applyFill="1"/>
    <xf numFmtId="164" fontId="36" fillId="12" borderId="0" xfId="0" applyFont="1" applyFill="1" applyAlignment="1" applyProtection="1">
      <alignment horizontal="left"/>
      <protection locked="0"/>
    </xf>
    <xf numFmtId="164" fontId="18" fillId="0" borderId="0" xfId="0" applyFont="1" applyAlignment="1">
      <alignment horizontal="center" wrapText="1"/>
    </xf>
    <xf numFmtId="164" fontId="18" fillId="0" borderId="0" xfId="0" applyFont="1" applyAlignment="1" applyProtection="1">
      <alignment horizontal="left" wrapText="1"/>
      <protection locked="0"/>
    </xf>
    <xf numFmtId="0" fontId="16" fillId="0" borderId="1" xfId="0" applyNumberFormat="1" applyFont="1" applyBorder="1" applyAlignment="1" applyProtection="1">
      <alignment vertical="top" wrapText="1"/>
      <protection locked="0"/>
    </xf>
    <xf numFmtId="0" fontId="16" fillId="0" borderId="1" xfId="0" applyNumberFormat="1" applyFont="1" applyBorder="1" applyAlignment="1" applyProtection="1">
      <alignment horizontal="center" vertical="center" wrapText="1"/>
      <protection locked="0"/>
    </xf>
    <xf numFmtId="0" fontId="17" fillId="0" borderId="1" xfId="0" applyNumberFormat="1" applyFont="1" applyBorder="1" applyAlignment="1">
      <alignment horizontal="center" vertical="top"/>
    </xf>
    <xf numFmtId="164" fontId="19" fillId="0" borderId="1" xfId="0" applyFont="1" applyBorder="1" applyAlignment="1">
      <alignment wrapText="1"/>
    </xf>
    <xf numFmtId="0" fontId="19" fillId="0" borderId="1" xfId="0" applyNumberFormat="1" applyFont="1" applyBorder="1" applyAlignment="1">
      <alignment horizontal="center"/>
    </xf>
    <xf numFmtId="0" fontId="19" fillId="0" borderId="1" xfId="0" applyNumberFormat="1" applyFont="1" applyBorder="1" applyAlignment="1">
      <alignment horizontal="center" vertical="center"/>
    </xf>
    <xf numFmtId="164" fontId="19" fillId="0" borderId="1" xfId="0" quotePrefix="1" applyFont="1" applyBorder="1" applyAlignment="1">
      <alignment horizontal="center" wrapText="1"/>
    </xf>
    <xf numFmtId="0" fontId="17" fillId="0" borderId="2" xfId="0" applyNumberFormat="1" applyFont="1" applyBorder="1"/>
    <xf numFmtId="164" fontId="19" fillId="0" borderId="3" xfId="0" applyFont="1" applyBorder="1" applyAlignment="1">
      <alignment horizontal="center" wrapText="1"/>
    </xf>
    <xf numFmtId="164" fontId="19" fillId="0" borderId="3" xfId="0" applyFont="1" applyBorder="1" applyAlignment="1">
      <alignment horizontal="left" wrapText="1"/>
    </xf>
    <xf numFmtId="3" fontId="19" fillId="0" borderId="3" xfId="0" applyNumberFormat="1" applyFont="1" applyBorder="1" applyAlignment="1">
      <alignment horizontal="center" wrapText="1"/>
    </xf>
    <xf numFmtId="164" fontId="19" fillId="0" borderId="3" xfId="0" applyFont="1" applyBorder="1" applyAlignment="1">
      <alignment horizontal="center" vertical="center" wrapText="1"/>
    </xf>
    <xf numFmtId="164" fontId="20" fillId="0" borderId="1" xfId="0" applyFont="1" applyBorder="1" applyAlignment="1">
      <alignment horizontal="center" vertical="top" wrapText="1"/>
    </xf>
    <xf numFmtId="164" fontId="20" fillId="0" borderId="1" xfId="0" applyFont="1" applyBorder="1" applyAlignment="1" applyProtection="1">
      <alignment horizontal="left" vertical="top" wrapText="1"/>
      <protection locked="0"/>
    </xf>
    <xf numFmtId="164" fontId="20" fillId="0" borderId="1" xfId="0" applyFont="1" applyBorder="1" applyAlignment="1" applyProtection="1">
      <alignment horizontal="center" vertical="top" wrapText="1"/>
      <protection locked="0"/>
    </xf>
    <xf numFmtId="0" fontId="20" fillId="0" borderId="1" xfId="0" applyNumberFormat="1" applyFont="1" applyBorder="1" applyAlignment="1" applyProtection="1">
      <alignment horizontal="center" vertical="top" wrapText="1"/>
      <protection locked="0"/>
    </xf>
    <xf numFmtId="3" fontId="20" fillId="0" borderId="1" xfId="0" applyNumberFormat="1" applyFont="1" applyBorder="1" applyAlignment="1" applyProtection="1">
      <alignment horizontal="center" vertical="center" wrapText="1"/>
      <protection locked="0"/>
    </xf>
    <xf numFmtId="0" fontId="17" fillId="0" borderId="1" xfId="0" applyNumberFormat="1" applyFont="1" applyBorder="1" applyAlignment="1" applyProtection="1">
      <alignment horizontal="center" vertical="center"/>
      <protection locked="0"/>
    </xf>
    <xf numFmtId="0" fontId="30" fillId="0" borderId="1" xfId="0" applyNumberFormat="1" applyFont="1" applyBorder="1" applyAlignment="1" applyProtection="1">
      <alignment horizontal="center" vertical="center"/>
      <protection locked="0"/>
    </xf>
    <xf numFmtId="0" fontId="17" fillId="0" borderId="1" xfId="0" applyNumberFormat="1" applyFont="1" applyBorder="1" applyAlignment="1" applyProtection="1">
      <alignment horizontal="center" vertical="top"/>
      <protection locked="0"/>
    </xf>
    <xf numFmtId="0" fontId="30" fillId="0" borderId="1" xfId="0" applyNumberFormat="1" applyFont="1" applyBorder="1" applyAlignment="1" applyProtection="1">
      <alignment horizontal="center" vertical="center" wrapText="1"/>
      <protection locked="0"/>
    </xf>
    <xf numFmtId="165" fontId="17" fillId="0" borderId="1" xfId="0" applyNumberFormat="1" applyFont="1" applyBorder="1" applyAlignment="1" applyProtection="1">
      <alignment horizontal="center" vertical="center"/>
      <protection locked="0"/>
    </xf>
    <xf numFmtId="164" fontId="17" fillId="0" borderId="1" xfId="0" applyFont="1" applyBorder="1" applyAlignment="1" applyProtection="1">
      <alignment horizontal="left" vertical="top" wrapText="1"/>
      <protection locked="0"/>
    </xf>
    <xf numFmtId="164" fontId="17" fillId="0" borderId="0" xfId="0" applyFont="1" applyAlignment="1" applyProtection="1">
      <alignment vertical="top" wrapText="1"/>
      <protection locked="0"/>
    </xf>
    <xf numFmtId="164" fontId="20" fillId="0" borderId="1" xfId="0" applyFont="1" applyBorder="1" applyAlignment="1">
      <alignment horizontal="center" vertical="top"/>
    </xf>
    <xf numFmtId="164" fontId="17" fillId="0" borderId="1" xfId="0" applyFont="1" applyBorder="1" applyAlignment="1">
      <alignment horizontal="center" vertical="top"/>
    </xf>
    <xf numFmtId="164" fontId="25" fillId="0" borderId="1" xfId="0" applyFont="1" applyBorder="1" applyAlignment="1" applyProtection="1">
      <alignment horizontal="center" vertical="top" wrapText="1"/>
      <protection locked="0"/>
    </xf>
    <xf numFmtId="0" fontId="25" fillId="0" borderId="1" xfId="0" applyNumberFormat="1" applyFont="1" applyBorder="1" applyAlignment="1" applyProtection="1">
      <alignment horizontal="center" vertical="top" wrapText="1"/>
      <protection locked="0"/>
    </xf>
    <xf numFmtId="164" fontId="25" fillId="0" borderId="1" xfId="0" applyFont="1" applyBorder="1" applyAlignment="1" applyProtection="1">
      <alignment horizontal="left" vertical="top" wrapText="1"/>
      <protection locked="0"/>
    </xf>
    <xf numFmtId="3" fontId="20" fillId="0" borderId="1" xfId="0" quotePrefix="1" applyNumberFormat="1" applyFont="1" applyBorder="1" applyAlignment="1" applyProtection="1">
      <alignment horizontal="center" vertical="center" wrapText="1"/>
      <protection locked="0"/>
    </xf>
    <xf numFmtId="164" fontId="30" fillId="0" borderId="1" xfId="0" applyFont="1" applyBorder="1" applyAlignment="1" applyProtection="1">
      <alignment horizontal="center" vertical="center"/>
      <protection locked="0"/>
    </xf>
    <xf numFmtId="0" fontId="31" fillId="0" borderId="1" xfId="0" applyNumberFormat="1" applyFont="1" applyBorder="1" applyAlignment="1" applyProtection="1">
      <alignment horizontal="center" vertical="center"/>
      <protection locked="0"/>
    </xf>
    <xf numFmtId="0" fontId="23" fillId="0" borderId="1" xfId="0" applyNumberFormat="1" applyFont="1" applyBorder="1" applyAlignment="1" applyProtection="1">
      <alignment horizontal="center" vertical="top"/>
      <protection locked="0"/>
    </xf>
    <xf numFmtId="0" fontId="31" fillId="0" borderId="1" xfId="0" applyNumberFormat="1" applyFont="1" applyBorder="1" applyAlignment="1" applyProtection="1">
      <alignment horizontal="center" vertical="center" wrapText="1"/>
      <protection locked="0"/>
    </xf>
    <xf numFmtId="1" fontId="30" fillId="0" borderId="1" xfId="0" applyNumberFormat="1" applyFont="1" applyBorder="1" applyAlignment="1" applyProtection="1">
      <alignment horizontal="center" vertical="center"/>
      <protection locked="0"/>
    </xf>
    <xf numFmtId="165" fontId="30" fillId="0" borderId="1" xfId="0" applyNumberFormat="1" applyFont="1" applyBorder="1" applyAlignment="1" applyProtection="1">
      <alignment horizontal="center" vertical="center"/>
      <protection locked="0"/>
    </xf>
    <xf numFmtId="0" fontId="26" fillId="0" borderId="1" xfId="0" applyNumberFormat="1" applyFont="1" applyBorder="1" applyAlignment="1">
      <alignment horizontal="center" vertical="top"/>
    </xf>
    <xf numFmtId="164" fontId="26" fillId="0" borderId="1" xfId="0" applyFont="1" applyBorder="1" applyAlignment="1">
      <alignment horizontal="center" vertical="top"/>
    </xf>
    <xf numFmtId="164" fontId="26" fillId="0" borderId="1" xfId="0" applyFont="1" applyBorder="1" applyAlignment="1" applyProtection="1">
      <alignment horizontal="left" vertical="top" wrapText="1"/>
      <protection locked="0"/>
    </xf>
    <xf numFmtId="164" fontId="26" fillId="0" borderId="1" xfId="0" applyFont="1" applyBorder="1" applyAlignment="1" applyProtection="1">
      <alignment horizontal="center" vertical="top" wrapText="1"/>
      <protection locked="0"/>
    </xf>
    <xf numFmtId="0" fontId="26" fillId="0" borderId="1" xfId="0" applyNumberFormat="1" applyFont="1" applyBorder="1" applyAlignment="1" applyProtection="1">
      <alignment horizontal="center" vertical="top" wrapText="1"/>
      <protection locked="0"/>
    </xf>
    <xf numFmtId="3" fontId="26" fillId="0" borderId="1" xfId="0" quotePrefix="1" applyNumberFormat="1" applyFont="1" applyBorder="1" applyAlignment="1" applyProtection="1">
      <alignment horizontal="center" vertical="top" wrapText="1"/>
      <protection locked="0"/>
    </xf>
    <xf numFmtId="0" fontId="26" fillId="0" borderId="1" xfId="0" applyNumberFormat="1" applyFont="1" applyBorder="1" applyAlignment="1" applyProtection="1">
      <alignment horizontal="center" vertical="top"/>
      <protection locked="0"/>
    </xf>
    <xf numFmtId="0" fontId="28" fillId="0" borderId="6" xfId="0" applyNumberFormat="1" applyFont="1" applyBorder="1" applyAlignment="1" applyProtection="1">
      <alignment horizontal="center" vertical="center"/>
      <protection locked="0"/>
    </xf>
    <xf numFmtId="0" fontId="26" fillId="0" borderId="1" xfId="0" applyNumberFormat="1" applyFont="1" applyBorder="1" applyAlignment="1" applyProtection="1">
      <alignment horizontal="center" vertical="center"/>
      <protection locked="0"/>
    </xf>
    <xf numFmtId="164" fontId="26" fillId="0" borderId="1" xfId="0" applyFont="1" applyBorder="1" applyAlignment="1" applyProtection="1">
      <alignment vertical="top" wrapText="1"/>
      <protection locked="0"/>
    </xf>
    <xf numFmtId="164" fontId="26" fillId="0" borderId="6" xfId="0" applyFont="1" applyBorder="1" applyAlignment="1">
      <alignment horizontal="center" vertical="top"/>
    </xf>
    <xf numFmtId="164" fontId="26" fillId="0" borderId="6" xfId="0" applyFont="1" applyBorder="1" applyAlignment="1" applyProtection="1">
      <alignment horizontal="center" vertical="top" wrapText="1"/>
      <protection locked="0"/>
    </xf>
    <xf numFmtId="0" fontId="26" fillId="0" borderId="6" xfId="0" applyNumberFormat="1" applyFont="1" applyBorder="1" applyAlignment="1" applyProtection="1">
      <alignment horizontal="center" vertical="top" wrapText="1"/>
      <protection locked="0"/>
    </xf>
    <xf numFmtId="164" fontId="26" fillId="0" borderId="6" xfId="0" applyFont="1" applyBorder="1" applyAlignment="1" applyProtection="1">
      <alignment horizontal="left" vertical="top" wrapText="1"/>
      <protection locked="0"/>
    </xf>
    <xf numFmtId="3" fontId="20" fillId="0" borderId="6" xfId="0" quotePrefix="1" applyNumberFormat="1" applyFont="1" applyBorder="1" applyAlignment="1" applyProtection="1">
      <alignment horizontal="center" vertical="top" wrapText="1"/>
      <protection locked="0"/>
    </xf>
    <xf numFmtId="0" fontId="17" fillId="0" borderId="6" xfId="0" applyNumberFormat="1" applyFont="1" applyBorder="1" applyAlignment="1" applyProtection="1">
      <alignment horizontal="center" vertical="top"/>
      <protection locked="0"/>
    </xf>
    <xf numFmtId="0" fontId="28" fillId="0" borderId="1" xfId="0" applyNumberFormat="1" applyFont="1" applyBorder="1" applyAlignment="1" applyProtection="1">
      <alignment horizontal="center" vertical="center"/>
      <protection locked="0"/>
    </xf>
    <xf numFmtId="0" fontId="17" fillId="0" borderId="6" xfId="0" applyNumberFormat="1" applyFont="1" applyBorder="1" applyAlignment="1" applyProtection="1">
      <alignment horizontal="center" vertical="center"/>
      <protection locked="0"/>
    </xf>
    <xf numFmtId="0" fontId="17" fillId="0" borderId="6" xfId="0" applyNumberFormat="1" applyFont="1" applyBorder="1" applyAlignment="1" applyProtection="1">
      <alignment horizontal="center" vertical="top" wrapText="1"/>
      <protection locked="0"/>
    </xf>
    <xf numFmtId="165" fontId="17" fillId="0" borderId="6" xfId="0" applyNumberFormat="1" applyFont="1" applyBorder="1" applyAlignment="1" applyProtection="1">
      <alignment horizontal="center" vertical="top"/>
      <protection locked="0"/>
    </xf>
    <xf numFmtId="164" fontId="26" fillId="0" borderId="1" xfId="0" applyFont="1" applyBorder="1" applyAlignment="1">
      <alignment horizontal="center" vertical="center"/>
    </xf>
    <xf numFmtId="164" fontId="26" fillId="0" borderId="1" xfId="0" applyFont="1" applyBorder="1" applyAlignment="1" applyProtection="1">
      <alignment horizontal="left" vertical="center" wrapText="1"/>
      <protection locked="0"/>
    </xf>
    <xf numFmtId="164" fontId="26" fillId="0" borderId="1" xfId="0" applyFont="1" applyBorder="1" applyAlignment="1" applyProtection="1">
      <alignment horizontal="center" vertical="center" wrapText="1"/>
      <protection locked="0"/>
    </xf>
    <xf numFmtId="0" fontId="26" fillId="0" borderId="1" xfId="0" applyNumberFormat="1" applyFont="1" applyBorder="1" applyAlignment="1" applyProtection="1">
      <alignment horizontal="center" vertical="center" wrapText="1"/>
      <protection locked="0"/>
    </xf>
    <xf numFmtId="164" fontId="26" fillId="0" borderId="1" xfId="0" applyFont="1" applyBorder="1" applyAlignment="1">
      <alignment vertical="center"/>
    </xf>
    <xf numFmtId="0" fontId="17" fillId="0" borderId="1" xfId="0" applyNumberFormat="1" applyFont="1" applyBorder="1" applyAlignment="1" applyProtection="1">
      <alignment horizontal="center" vertical="center" wrapText="1"/>
      <protection locked="0"/>
    </xf>
    <xf numFmtId="164" fontId="17" fillId="0" borderId="1" xfId="0" applyFont="1" applyBorder="1" applyAlignment="1" applyProtection="1">
      <alignment vertical="center" wrapText="1"/>
      <protection locked="0"/>
    </xf>
    <xf numFmtId="0" fontId="29" fillId="0" borderId="1" xfId="0" applyNumberFormat="1" applyFont="1" applyBorder="1" applyAlignment="1" applyProtection="1">
      <alignment horizontal="center" vertical="center"/>
      <protection locked="0"/>
    </xf>
    <xf numFmtId="165" fontId="26" fillId="0" borderId="1" xfId="0" applyNumberFormat="1" applyFont="1" applyBorder="1" applyAlignment="1" applyProtection="1">
      <alignment horizontal="center" vertical="top"/>
      <protection locked="0"/>
    </xf>
    <xf numFmtId="164" fontId="26" fillId="0" borderId="1" xfId="0" applyFont="1" applyBorder="1" applyAlignment="1">
      <alignment horizontal="center" vertical="top" wrapText="1"/>
    </xf>
    <xf numFmtId="164" fontId="34" fillId="0" borderId="1" xfId="0" quotePrefix="1" applyFont="1" applyBorder="1" applyAlignment="1">
      <alignment horizontal="center" wrapText="1"/>
    </xf>
    <xf numFmtId="164" fontId="19" fillId="0" borderId="7" xfId="0" applyFont="1" applyBorder="1" applyAlignment="1">
      <alignment horizontal="left" wrapText="1"/>
    </xf>
    <xf numFmtId="3" fontId="19" fillId="0" borderId="0" xfId="0" applyNumberFormat="1" applyFont="1" applyAlignment="1">
      <alignment horizontal="center" wrapText="1"/>
    </xf>
    <xf numFmtId="0" fontId="25" fillId="0" borderId="1" xfId="0" applyNumberFormat="1" applyFont="1" applyBorder="1"/>
    <xf numFmtId="3" fontId="25" fillId="0" borderId="1" xfId="0" quotePrefix="1" applyNumberFormat="1" applyFont="1" applyFill="1" applyBorder="1" applyAlignment="1" applyProtection="1">
      <alignment horizontal="center" vertical="center" wrapText="1"/>
      <protection locked="0"/>
    </xf>
    <xf numFmtId="0" fontId="25" fillId="0" borderId="1" xfId="0" applyNumberFormat="1" applyFont="1" applyBorder="1" applyAlignment="1">
      <alignment horizontal="center" vertical="center"/>
    </xf>
    <xf numFmtId="164" fontId="25" fillId="0" borderId="1" xfId="0" applyFont="1" applyBorder="1"/>
    <xf numFmtId="164" fontId="25" fillId="0" borderId="1" xfId="0" applyFont="1" applyBorder="1" applyAlignment="1">
      <alignment wrapText="1"/>
    </xf>
    <xf numFmtId="164" fontId="25" fillId="0" borderId="0" xfId="0" applyFont="1"/>
    <xf numFmtId="0" fontId="38" fillId="0" borderId="1" xfId="0" applyNumberFormat="1" applyFont="1" applyFill="1" applyBorder="1" applyAlignment="1">
      <alignment horizontal="center" vertical="top"/>
    </xf>
    <xf numFmtId="164" fontId="38" fillId="0" borderId="1" xfId="0" applyFont="1" applyFill="1" applyBorder="1" applyAlignment="1">
      <alignment horizontal="center" vertical="top"/>
    </xf>
    <xf numFmtId="164" fontId="38" fillId="9" borderId="1" xfId="0" applyFont="1" applyFill="1" applyBorder="1" applyAlignment="1" applyProtection="1">
      <alignment horizontal="left" vertical="top" wrapText="1"/>
      <protection locked="0"/>
    </xf>
    <xf numFmtId="164" fontId="38" fillId="0" borderId="1" xfId="0" applyFont="1" applyFill="1" applyBorder="1" applyAlignment="1" applyProtection="1">
      <alignment horizontal="center" vertical="top" wrapText="1"/>
      <protection locked="0"/>
    </xf>
    <xf numFmtId="0" fontId="38" fillId="0" borderId="1" xfId="0" applyNumberFormat="1" applyFont="1" applyFill="1" applyBorder="1" applyAlignment="1" applyProtection="1">
      <alignment horizontal="center" vertical="top" wrapText="1"/>
      <protection locked="0"/>
    </xf>
    <xf numFmtId="164" fontId="38" fillId="0" borderId="1" xfId="0" applyFont="1" applyFill="1" applyBorder="1" applyAlignment="1" applyProtection="1">
      <alignment horizontal="left" vertical="top" wrapText="1"/>
      <protection locked="0"/>
    </xf>
    <xf numFmtId="3" fontId="38" fillId="0" borderId="1" xfId="0" quotePrefix="1" applyNumberFormat="1" applyFont="1" applyFill="1" applyBorder="1" applyAlignment="1" applyProtection="1">
      <alignment horizontal="center" vertical="center" wrapText="1"/>
      <protection locked="0"/>
    </xf>
    <xf numFmtId="0" fontId="38" fillId="0" borderId="1" xfId="0" applyNumberFormat="1" applyFont="1" applyFill="1" applyBorder="1" applyAlignment="1" applyProtection="1">
      <alignment horizontal="center" vertical="center"/>
      <protection locked="0"/>
    </xf>
    <xf numFmtId="165" fontId="38" fillId="0" borderId="1" xfId="0" applyNumberFormat="1" applyFont="1" applyFill="1" applyBorder="1" applyAlignment="1" applyProtection="1">
      <alignment horizontal="center" vertical="center"/>
      <protection locked="0"/>
    </xf>
    <xf numFmtId="164" fontId="38" fillId="0" borderId="1" xfId="0" applyFont="1" applyBorder="1" applyAlignment="1" applyProtection="1">
      <alignment vertical="top" wrapText="1"/>
      <protection locked="0"/>
    </xf>
    <xf numFmtId="164" fontId="38" fillId="0" borderId="0" xfId="0" applyFont="1"/>
    <xf numFmtId="164" fontId="39" fillId="0" borderId="0" xfId="0" applyFont="1"/>
    <xf numFmtId="0" fontId="25" fillId="0" borderId="1" xfId="0" applyNumberFormat="1" applyFont="1" applyFill="1" applyBorder="1" applyAlignment="1" applyProtection="1">
      <alignment horizontal="center" vertical="center"/>
      <protection locked="0"/>
    </xf>
    <xf numFmtId="0" fontId="0" fillId="0" borderId="0" xfId="0" applyNumberFormat="1" applyAlignment="1">
      <alignment horizontal="center" vertical="center" wrapText="1"/>
    </xf>
    <xf numFmtId="164" fontId="0" fillId="0" borderId="0" xfId="0" applyAlignment="1">
      <alignment horizontal="center" vertical="center"/>
    </xf>
    <xf numFmtId="0" fontId="17" fillId="0" borderId="1" xfId="0" applyNumberFormat="1" applyFont="1" applyFill="1" applyBorder="1" applyAlignment="1">
      <alignment horizontal="center" vertical="center" wrapText="1"/>
    </xf>
    <xf numFmtId="0" fontId="17" fillId="0" borderId="1" xfId="0" applyNumberFormat="1" applyFont="1" applyBorder="1" applyAlignment="1">
      <alignment horizontal="center" vertical="center" wrapText="1"/>
    </xf>
    <xf numFmtId="3" fontId="17" fillId="0" borderId="0" xfId="0" applyNumberFormat="1" applyFont="1" applyFill="1" applyAlignment="1">
      <alignment horizontal="center" vertical="center" wrapText="1"/>
    </xf>
    <xf numFmtId="0" fontId="25" fillId="0" borderId="1" xfId="0" applyNumberFormat="1" applyFont="1" applyBorder="1" applyAlignment="1">
      <alignment horizontal="center" vertical="center" wrapText="1"/>
    </xf>
    <xf numFmtId="164" fontId="0" fillId="0" borderId="0" xfId="0" applyAlignment="1">
      <alignment wrapText="1"/>
    </xf>
    <xf numFmtId="164" fontId="17" fillId="0" borderId="1" xfId="0" applyFont="1" applyFill="1" applyBorder="1" applyAlignment="1" applyProtection="1">
      <alignment horizontal="center" vertical="center"/>
      <protection locked="0"/>
    </xf>
    <xf numFmtId="1" fontId="17" fillId="0" borderId="1" xfId="0" applyNumberFormat="1" applyFont="1" applyFill="1" applyBorder="1" applyAlignment="1" applyProtection="1">
      <alignment horizontal="center" vertical="center"/>
      <protection locked="0"/>
    </xf>
    <xf numFmtId="0" fontId="38" fillId="0" borderId="1" xfId="0" applyNumberFormat="1" applyFont="1" applyFill="1" applyBorder="1" applyAlignment="1" applyProtection="1">
      <alignment horizontal="center" vertical="center" wrapText="1"/>
      <protection locked="0"/>
    </xf>
    <xf numFmtId="164" fontId="16" fillId="4" borderId="0" xfId="0" applyFont="1" applyFill="1" applyBorder="1" applyAlignment="1">
      <alignment horizontal="center" wrapText="1"/>
    </xf>
    <xf numFmtId="164" fontId="17" fillId="0" borderId="0" xfId="0" applyFont="1" applyFill="1" applyBorder="1" applyAlignment="1">
      <alignment horizontal="center" wrapText="1"/>
    </xf>
    <xf numFmtId="164" fontId="17" fillId="8" borderId="0" xfId="0" applyFont="1" applyFill="1" applyBorder="1" applyAlignment="1">
      <alignment horizontal="center"/>
    </xf>
    <xf numFmtId="164" fontId="17" fillId="0" borderId="0" xfId="0" applyFont="1" applyBorder="1" applyAlignment="1">
      <alignment horizontal="center" wrapText="1"/>
    </xf>
    <xf numFmtId="164" fontId="19" fillId="7" borderId="0" xfId="0" applyFont="1" applyFill="1" applyBorder="1" applyAlignment="1">
      <alignment horizontal="center" wrapText="1"/>
    </xf>
    <xf numFmtId="164" fontId="19" fillId="0" borderId="0" xfId="0" applyFont="1" applyFill="1" applyBorder="1" applyAlignment="1">
      <alignment horizontal="center" wrapText="1"/>
    </xf>
    <xf numFmtId="165" fontId="17" fillId="0" borderId="1" xfId="0" applyNumberFormat="1" applyFont="1" applyFill="1" applyBorder="1" applyAlignment="1" applyProtection="1">
      <alignment horizontal="center" vertical="center" wrapText="1"/>
      <protection locked="0"/>
    </xf>
    <xf numFmtId="3" fontId="0" fillId="0" borderId="0" xfId="0" applyNumberFormat="1" applyAlignment="1">
      <alignment vertical="top"/>
    </xf>
    <xf numFmtId="164" fontId="0" fillId="0" borderId="0" xfId="0" applyAlignment="1">
      <alignment vertical="top"/>
    </xf>
    <xf numFmtId="3" fontId="0" fillId="0" borderId="0" xfId="0" applyNumberFormat="1" applyFill="1" applyAlignment="1">
      <alignment vertical="top"/>
    </xf>
    <xf numFmtId="3" fontId="17" fillId="0" borderId="0" xfId="0" applyNumberFormat="1" applyFont="1" applyBorder="1" applyAlignment="1">
      <alignment vertical="top"/>
    </xf>
    <xf numFmtId="3" fontId="17" fillId="0" borderId="0" xfId="0" applyNumberFormat="1" applyFont="1" applyAlignment="1">
      <alignment vertical="top" wrapText="1"/>
    </xf>
    <xf numFmtId="3" fontId="17" fillId="0" borderId="0" xfId="0" applyNumberFormat="1" applyFont="1" applyBorder="1" applyAlignment="1">
      <alignment vertical="top" wrapText="1"/>
    </xf>
    <xf numFmtId="3" fontId="0" fillId="0" borderId="0" xfId="0" applyNumberFormat="1" applyAlignment="1">
      <alignment vertical="top" wrapText="1"/>
    </xf>
    <xf numFmtId="3" fontId="38" fillId="0" borderId="0" xfId="0" applyNumberFormat="1" applyFont="1" applyFill="1" applyAlignment="1">
      <alignment vertical="top"/>
    </xf>
    <xf numFmtId="3" fontId="39" fillId="0" borderId="0" xfId="0" applyNumberFormat="1" applyFont="1" applyAlignment="1">
      <alignment vertical="top"/>
    </xf>
    <xf numFmtId="3" fontId="25" fillId="0" borderId="0" xfId="0" applyNumberFormat="1" applyFont="1" applyAlignment="1">
      <alignment vertical="top" wrapText="1"/>
    </xf>
    <xf numFmtId="164" fontId="16" fillId="18" borderId="1" xfId="0" applyFont="1" applyFill="1" applyBorder="1" applyAlignment="1" applyProtection="1">
      <alignment horizontal="center" vertical="top" wrapText="1"/>
      <protection locked="0"/>
    </xf>
    <xf numFmtId="0" fontId="25" fillId="0" borderId="1" xfId="0" applyNumberFormat="1" applyFont="1" applyFill="1" applyBorder="1" applyAlignment="1" applyProtection="1">
      <alignment horizontal="center" vertical="center" wrapText="1"/>
      <protection locked="0"/>
    </xf>
    <xf numFmtId="165" fontId="25" fillId="0" borderId="1" xfId="0" applyNumberFormat="1" applyFont="1" applyFill="1" applyBorder="1" applyAlignment="1" applyProtection="1">
      <alignment horizontal="center" vertical="center"/>
      <protection locked="0"/>
    </xf>
    <xf numFmtId="164" fontId="25" fillId="0" borderId="1" xfId="0" applyFont="1" applyFill="1" applyBorder="1" applyAlignment="1" applyProtection="1">
      <alignment vertical="top" wrapText="1"/>
      <protection locked="0"/>
    </xf>
    <xf numFmtId="3" fontId="40" fillId="0" borderId="0" xfId="0" applyNumberFormat="1" applyFont="1" applyAlignment="1">
      <alignment vertical="top" wrapText="1"/>
    </xf>
    <xf numFmtId="164" fontId="40" fillId="0" borderId="0" xfId="0" applyFont="1"/>
    <xf numFmtId="164" fontId="20" fillId="0" borderId="8" xfId="0" applyFont="1" applyFill="1" applyBorder="1" applyAlignment="1" applyProtection="1">
      <alignment horizontal="left" vertical="top" wrapText="1"/>
      <protection locked="0"/>
    </xf>
    <xf numFmtId="164" fontId="20" fillId="0" borderId="8" xfId="0" applyFont="1" applyFill="1" applyBorder="1" applyAlignment="1" applyProtection="1">
      <alignment horizontal="center" vertical="top" wrapText="1"/>
      <protection locked="0"/>
    </xf>
    <xf numFmtId="0" fontId="20" fillId="0" borderId="8" xfId="0" applyNumberFormat="1" applyFont="1" applyFill="1" applyBorder="1" applyAlignment="1" applyProtection="1">
      <alignment horizontal="center" vertical="top" wrapText="1"/>
      <protection locked="0"/>
    </xf>
    <xf numFmtId="164" fontId="20" fillId="0" borderId="9" xfId="0" applyFont="1" applyFill="1" applyBorder="1" applyAlignment="1" applyProtection="1">
      <alignment horizontal="left" vertical="top" wrapText="1"/>
      <protection locked="0"/>
    </xf>
    <xf numFmtId="164" fontId="20" fillId="0" borderId="9" xfId="0" applyFont="1" applyFill="1" applyBorder="1" applyAlignment="1" applyProtection="1">
      <alignment horizontal="center" vertical="top" wrapText="1"/>
      <protection locked="0"/>
    </xf>
    <xf numFmtId="0" fontId="20" fillId="0" borderId="9" xfId="0" applyNumberFormat="1" applyFont="1" applyFill="1" applyBorder="1" applyAlignment="1" applyProtection="1">
      <alignment horizontal="center" vertical="top" wrapText="1"/>
      <protection locked="0"/>
    </xf>
    <xf numFmtId="2" fontId="36" fillId="12" borderId="0" xfId="0" applyNumberFormat="1" applyFont="1" applyFill="1" applyAlignment="1">
      <alignment wrapText="1"/>
    </xf>
    <xf numFmtId="164" fontId="17" fillId="0" borderId="0" xfId="0" applyNumberFormat="1" applyFont="1" applyFill="1" applyAlignment="1" applyProtection="1">
      <alignment horizontal="left" vertical="center" wrapText="1"/>
      <protection locked="0"/>
    </xf>
    <xf numFmtId="164" fontId="17" fillId="0" borderId="0" xfId="0" applyNumberFormat="1" applyFont="1" applyFill="1" applyAlignment="1" applyProtection="1">
      <alignment horizontal="left" wrapText="1"/>
      <protection locked="0"/>
    </xf>
    <xf numFmtId="164" fontId="0" fillId="0" borderId="0" xfId="0" applyAlignment="1">
      <alignment wrapText="1"/>
    </xf>
    <xf numFmtId="0" fontId="41" fillId="0" borderId="1" xfId="0" applyNumberFormat="1" applyFont="1" applyBorder="1"/>
    <xf numFmtId="164" fontId="41" fillId="0" borderId="1" xfId="0" applyFont="1" applyBorder="1" applyAlignment="1">
      <alignment horizontal="center" vertical="top"/>
    </xf>
    <xf numFmtId="164" fontId="41" fillId="0" borderId="1" xfId="0" applyFont="1" applyBorder="1" applyAlignment="1">
      <alignment vertical="top" wrapText="1"/>
    </xf>
    <xf numFmtId="164" fontId="41" fillId="0" borderId="1" xfId="0" applyFont="1" applyBorder="1" applyAlignment="1">
      <alignment horizontal="center" vertical="top" wrapText="1"/>
    </xf>
    <xf numFmtId="164" fontId="41" fillId="0" borderId="1" xfId="0" applyFont="1" applyBorder="1" applyAlignment="1">
      <alignment horizontal="left" vertical="top" wrapText="1"/>
    </xf>
    <xf numFmtId="3" fontId="41" fillId="0" borderId="1" xfId="0" quotePrefix="1" applyNumberFormat="1" applyFont="1" applyFill="1" applyBorder="1" applyAlignment="1" applyProtection="1">
      <alignment horizontal="center" vertical="center" wrapText="1"/>
      <protection locked="0"/>
    </xf>
    <xf numFmtId="0" fontId="41" fillId="0" borderId="1" xfId="0" applyNumberFormat="1" applyFont="1" applyFill="1" applyBorder="1" applyAlignment="1" applyProtection="1">
      <alignment horizontal="center" vertical="center"/>
      <protection locked="0"/>
    </xf>
    <xf numFmtId="0" fontId="41" fillId="0" borderId="1" xfId="0" applyNumberFormat="1" applyFont="1" applyBorder="1" applyAlignment="1">
      <alignment horizontal="center" vertical="center"/>
    </xf>
    <xf numFmtId="0" fontId="41" fillId="0" borderId="1" xfId="0" applyNumberFormat="1" applyFont="1" applyBorder="1" applyAlignment="1">
      <alignment horizontal="center" vertical="center" wrapText="1"/>
    </xf>
    <xf numFmtId="164" fontId="41" fillId="0" borderId="1" xfId="0" applyFont="1" applyBorder="1" applyAlignment="1">
      <alignment wrapText="1"/>
    </xf>
    <xf numFmtId="3" fontId="41" fillId="0" borderId="0" xfId="0" applyNumberFormat="1" applyFont="1" applyAlignment="1">
      <alignment vertical="top" wrapText="1"/>
    </xf>
    <xf numFmtId="164" fontId="41" fillId="0" borderId="0" xfId="0" applyFont="1"/>
    <xf numFmtId="3" fontId="20" fillId="0" borderId="6" xfId="0" applyNumberFormat="1" applyFont="1" applyFill="1" applyBorder="1" applyAlignment="1" applyProtection="1">
      <alignment vertical="center" wrapText="1"/>
      <protection locked="0"/>
    </xf>
    <xf numFmtId="3" fontId="28" fillId="0" borderId="0" xfId="0" applyNumberFormat="1" applyFont="1"/>
    <xf numFmtId="0" fontId="20" fillId="0" borderId="1" xfId="0" applyNumberFormat="1" applyFont="1" applyFill="1" applyBorder="1" applyAlignment="1" applyProtection="1">
      <alignment horizontal="center" vertical="center" wrapText="1"/>
      <protection locked="0"/>
    </xf>
    <xf numFmtId="165" fontId="20" fillId="0" borderId="1" xfId="0" applyNumberFormat="1" applyFont="1" applyFill="1" applyBorder="1" applyAlignment="1" applyProtection="1">
      <alignment horizontal="center" vertical="center"/>
      <protection locked="0"/>
    </xf>
    <xf numFmtId="164" fontId="35" fillId="0" borderId="0" xfId="0" applyFont="1"/>
    <xf numFmtId="3" fontId="26" fillId="0" borderId="1" xfId="0" quotePrefix="1"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protection locked="0"/>
    </xf>
    <xf numFmtId="0" fontId="42" fillId="0" borderId="1" xfId="0" applyNumberFormat="1" applyFont="1" applyFill="1" applyBorder="1" applyAlignment="1" applyProtection="1">
      <alignment horizontal="center" vertical="center" wrapText="1"/>
      <protection locked="0"/>
    </xf>
    <xf numFmtId="164" fontId="26" fillId="0" borderId="6" xfId="0" applyFont="1" applyFill="1" applyBorder="1" applyAlignment="1">
      <alignment horizontal="center" vertical="top"/>
    </xf>
    <xf numFmtId="164" fontId="26" fillId="0" borderId="6" xfId="0" applyFont="1" applyFill="1" applyBorder="1" applyAlignment="1" applyProtection="1">
      <alignment horizontal="center" vertical="top" wrapText="1"/>
      <protection locked="0"/>
    </xf>
    <xf numFmtId="0" fontId="26" fillId="0" borderId="6" xfId="0" applyNumberFormat="1" applyFont="1" applyFill="1" applyBorder="1" applyAlignment="1" applyProtection="1">
      <alignment horizontal="center" vertical="top" wrapText="1"/>
      <protection locked="0"/>
    </xf>
    <xf numFmtId="164" fontId="26" fillId="0" borderId="6" xfId="0" applyFont="1" applyFill="1" applyBorder="1" applyAlignment="1" applyProtection="1">
      <alignment horizontal="left" vertical="top" wrapText="1"/>
      <protection locked="0"/>
    </xf>
    <xf numFmtId="3" fontId="26" fillId="0" borderId="6" xfId="0" quotePrefix="1" applyNumberFormat="1" applyFont="1" applyFill="1" applyBorder="1" applyAlignment="1" applyProtection="1">
      <alignment horizontal="center" vertical="center" wrapText="1"/>
      <protection locked="0"/>
    </xf>
    <xf numFmtId="0" fontId="26" fillId="0" borderId="6" xfId="0" applyNumberFormat="1" applyFont="1" applyFill="1" applyBorder="1" applyAlignment="1" applyProtection="1">
      <alignment horizontal="center" vertical="center"/>
      <protection locked="0"/>
    </xf>
    <xf numFmtId="0" fontId="26" fillId="0" borderId="6" xfId="0" applyNumberFormat="1" applyFont="1" applyFill="1" applyBorder="1" applyAlignment="1" applyProtection="1">
      <alignment horizontal="center" vertical="top"/>
      <protection locked="0"/>
    </xf>
    <xf numFmtId="165" fontId="26" fillId="0" borderId="6" xfId="0" applyNumberFormat="1" applyFont="1" applyFill="1" applyBorder="1" applyAlignment="1" applyProtection="1">
      <alignment horizontal="center" vertical="top"/>
      <protection locked="0"/>
    </xf>
    <xf numFmtId="0" fontId="20" fillId="0" borderId="1" xfId="0" applyNumberFormat="1" applyFont="1" applyBorder="1"/>
    <xf numFmtId="164" fontId="20" fillId="0" borderId="1" xfId="0" applyFont="1" applyBorder="1" applyAlignment="1">
      <alignment horizontal="left" vertical="top" wrapText="1"/>
    </xf>
    <xf numFmtId="0" fontId="20" fillId="0" borderId="1" xfId="0" applyNumberFormat="1" applyFont="1" applyBorder="1" applyAlignment="1">
      <alignment horizontal="center" vertical="center"/>
    </xf>
    <xf numFmtId="0" fontId="20" fillId="0" borderId="1" xfId="0" applyNumberFormat="1" applyFont="1" applyBorder="1" applyAlignment="1">
      <alignment horizontal="center" vertical="center" wrapText="1"/>
    </xf>
    <xf numFmtId="164" fontId="20" fillId="0" borderId="1" xfId="0" applyFont="1" applyBorder="1" applyAlignment="1">
      <alignment wrapText="1"/>
    </xf>
    <xf numFmtId="164" fontId="20" fillId="0" borderId="1" xfId="0" applyFont="1" applyFill="1" applyBorder="1" applyAlignment="1">
      <alignment horizontal="left" vertical="top" wrapText="1"/>
    </xf>
    <xf numFmtId="164" fontId="35" fillId="0" borderId="1" xfId="0" applyFont="1" applyBorder="1" applyAlignment="1">
      <alignment wrapText="1"/>
    </xf>
    <xf numFmtId="164" fontId="20" fillId="0" borderId="1" xfId="0" applyFont="1" applyBorder="1" applyAlignment="1">
      <alignment vertical="top" wrapText="1"/>
    </xf>
    <xf numFmtId="1" fontId="20" fillId="0" borderId="1" xfId="0" applyNumberFormat="1" applyFont="1" applyFill="1" applyBorder="1" applyAlignment="1" applyProtection="1">
      <alignment horizontal="center" vertical="center"/>
      <protection locked="0"/>
    </xf>
    <xf numFmtId="1" fontId="26" fillId="0" borderId="1" xfId="0" applyNumberFormat="1" applyFont="1" applyFill="1" applyBorder="1" applyAlignment="1" applyProtection="1">
      <alignment horizontal="center" vertical="center"/>
      <protection locked="0"/>
    </xf>
    <xf numFmtId="1" fontId="26" fillId="0" borderId="6" xfId="0" applyNumberFormat="1" applyFont="1" applyFill="1" applyBorder="1" applyAlignment="1" applyProtection="1">
      <alignment horizontal="center" vertical="top"/>
      <protection locked="0"/>
    </xf>
    <xf numFmtId="1" fontId="20" fillId="0" borderId="1" xfId="0" applyNumberFormat="1" applyFont="1" applyBorder="1" applyAlignment="1">
      <alignment wrapText="1"/>
    </xf>
    <xf numFmtId="1" fontId="35" fillId="0" borderId="1" xfId="0" applyNumberFormat="1" applyFont="1" applyBorder="1" applyAlignment="1">
      <alignment wrapText="1"/>
    </xf>
    <xf numFmtId="1" fontId="38" fillId="0" borderId="1" xfId="0" applyNumberFormat="1" applyFont="1" applyFill="1" applyBorder="1" applyAlignment="1" applyProtection="1">
      <alignment horizontal="center" vertical="center"/>
      <protection locked="0"/>
    </xf>
    <xf numFmtId="3" fontId="20" fillId="0" borderId="6" xfId="0" applyNumberFormat="1" applyFont="1" applyFill="1" applyBorder="1" applyAlignment="1" applyProtection="1">
      <alignment horizontal="center" vertical="center" wrapText="1"/>
      <protection locked="0"/>
    </xf>
    <xf numFmtId="164" fontId="17" fillId="0" borderId="0" xfId="0" applyNumberFormat="1" applyFont="1" applyFill="1" applyAlignment="1" applyProtection="1">
      <alignment horizontal="left" wrapText="1"/>
      <protection locked="0"/>
    </xf>
    <xf numFmtId="164" fontId="0" fillId="0" borderId="0" xfId="0" applyAlignment="1">
      <alignment wrapText="1"/>
    </xf>
    <xf numFmtId="0" fontId="20" fillId="0" borderId="1" xfId="0" applyNumberFormat="1" applyFont="1" applyFill="1" applyBorder="1" applyAlignment="1">
      <alignment horizontal="center" vertical="center"/>
    </xf>
    <xf numFmtId="0" fontId="43" fillId="0" borderId="6" xfId="0" applyNumberFormat="1" applyFont="1" applyFill="1" applyBorder="1" applyAlignment="1">
      <alignment horizontal="center" vertical="center"/>
    </xf>
    <xf numFmtId="0" fontId="43" fillId="0" borderId="1" xfId="0" applyNumberFormat="1" applyFont="1" applyFill="1" applyBorder="1" applyAlignment="1" applyProtection="1">
      <alignment horizontal="center" vertical="center"/>
      <protection locked="0"/>
    </xf>
    <xf numFmtId="1" fontId="43" fillId="0" borderId="1" xfId="0" applyNumberFormat="1" applyFont="1" applyFill="1" applyBorder="1" applyAlignment="1" applyProtection="1">
      <alignment horizontal="center" vertical="center"/>
      <protection locked="0"/>
    </xf>
    <xf numFmtId="164" fontId="43" fillId="0" borderId="0" xfId="0" applyFont="1"/>
    <xf numFmtId="0" fontId="0" fillId="0" borderId="0" xfId="0" applyNumberFormat="1"/>
    <xf numFmtId="0" fontId="19" fillId="0" borderId="1" xfId="0" applyNumberFormat="1" applyFont="1" applyFill="1" applyBorder="1" applyAlignment="1">
      <alignment horizontal="center"/>
    </xf>
    <xf numFmtId="0" fontId="17" fillId="0" borderId="1" xfId="0" applyNumberFormat="1" applyFont="1" applyBorder="1" applyAlignment="1">
      <alignment horizontal="center"/>
    </xf>
    <xf numFmtId="164" fontId="19" fillId="7" borderId="3" xfId="0" applyFont="1" applyFill="1" applyBorder="1" applyAlignment="1">
      <alignment horizontal="center" wrapText="1"/>
    </xf>
    <xf numFmtId="164" fontId="16" fillId="4" borderId="3" xfId="0" applyFont="1" applyFill="1" applyBorder="1" applyAlignment="1">
      <alignment horizontal="center" wrapText="1"/>
    </xf>
    <xf numFmtId="164" fontId="17" fillId="8" borderId="3" xfId="0" applyFont="1" applyFill="1" applyBorder="1" applyAlignment="1">
      <alignment horizontal="center"/>
    </xf>
    <xf numFmtId="0" fontId="16" fillId="0" borderId="1" xfId="0" applyNumberFormat="1" applyFont="1" applyFill="1" applyBorder="1" applyAlignment="1" applyProtection="1">
      <alignment vertical="top" wrapText="1"/>
      <protection locked="0"/>
    </xf>
    <xf numFmtId="0" fontId="38" fillId="0" borderId="1" xfId="0" applyNumberFormat="1" applyFont="1" applyFill="1" applyBorder="1" applyAlignment="1" applyProtection="1">
      <alignment horizontal="center" vertical="center"/>
      <protection locked="0"/>
    </xf>
    <xf numFmtId="0" fontId="17" fillId="0" borderId="1" xfId="0" applyNumberFormat="1" applyFont="1" applyFill="1" applyBorder="1" applyAlignment="1" applyProtection="1">
      <alignment horizontal="center" vertical="center"/>
      <protection locked="0"/>
    </xf>
    <xf numFmtId="0" fontId="26" fillId="0" borderId="1" xfId="0" applyNumberFormat="1" applyFont="1" applyFill="1" applyBorder="1" applyAlignment="1" applyProtection="1">
      <alignment horizontal="center" vertical="center"/>
      <protection locked="0"/>
    </xf>
    <xf numFmtId="0" fontId="20" fillId="0" borderId="1" xfId="0" applyNumberFormat="1" applyFont="1" applyFill="1" applyBorder="1" applyAlignment="1" applyProtection="1">
      <alignment horizontal="center" vertical="center"/>
      <protection locked="0"/>
    </xf>
    <xf numFmtId="0" fontId="42" fillId="0" borderId="1" xfId="0" applyNumberFormat="1" applyFont="1" applyFill="1" applyBorder="1" applyAlignment="1" applyProtection="1">
      <alignment horizontal="center" vertical="center"/>
      <protection locked="0"/>
    </xf>
    <xf numFmtId="0" fontId="20" fillId="0" borderId="1" xfId="0" applyNumberFormat="1" applyFont="1" applyFill="1" applyBorder="1" applyAlignment="1">
      <alignment horizontal="center" vertical="center"/>
    </xf>
    <xf numFmtId="0" fontId="17" fillId="0" borderId="1" xfId="0" applyNumberFormat="1" applyFont="1" applyBorder="1" applyAlignment="1" applyProtection="1">
      <alignment horizontal="center" vertical="center"/>
      <protection locked="0"/>
    </xf>
    <xf numFmtId="0" fontId="20" fillId="0" borderId="1" xfId="0" applyNumberFormat="1" applyFont="1" applyBorder="1" applyAlignment="1" applyProtection="1">
      <alignment horizontal="center" vertical="center"/>
      <protection locked="0"/>
    </xf>
    <xf numFmtId="0" fontId="17" fillId="0" borderId="1" xfId="0" applyNumberFormat="1" applyFont="1" applyBorder="1" applyAlignment="1" applyProtection="1">
      <alignment horizontal="center" vertical="center"/>
      <protection locked="0"/>
    </xf>
    <xf numFmtId="0" fontId="20" fillId="0" borderId="1" xfId="0" applyNumberFormat="1" applyFont="1" applyBorder="1" applyAlignment="1" applyProtection="1">
      <alignment horizontal="center" vertical="center"/>
      <protection locked="0"/>
    </xf>
    <xf numFmtId="0" fontId="17" fillId="0" borderId="1" xfId="0" applyNumberFormat="1" applyFont="1" applyBorder="1" applyAlignment="1" applyProtection="1">
      <alignment horizontal="center" vertical="center"/>
      <protection locked="0"/>
    </xf>
    <xf numFmtId="0" fontId="20" fillId="0" borderId="1" xfId="0" applyNumberFormat="1" applyFont="1" applyBorder="1" applyAlignment="1">
      <alignment horizontal="center" vertical="center"/>
    </xf>
    <xf numFmtId="0" fontId="20" fillId="16" borderId="1" xfId="0" applyNumberFormat="1" applyFont="1" applyFill="1" applyBorder="1" applyAlignment="1" applyProtection="1">
      <alignment horizontal="center" vertical="center"/>
      <protection locked="0"/>
    </xf>
    <xf numFmtId="0" fontId="17" fillId="0" borderId="1" xfId="0" applyNumberFormat="1" applyFont="1" applyBorder="1" applyAlignment="1" applyProtection="1">
      <alignment horizontal="center" vertical="center"/>
      <protection locked="0"/>
    </xf>
    <xf numFmtId="0" fontId="20" fillId="0" borderId="1" xfId="0" applyNumberFormat="1" applyFont="1" applyBorder="1" applyAlignment="1" applyProtection="1">
      <alignment horizontal="center" vertical="center"/>
      <protection locked="0"/>
    </xf>
    <xf numFmtId="0" fontId="20" fillId="0" borderId="1" xfId="0" applyNumberFormat="1" applyFont="1" applyBorder="1" applyAlignment="1">
      <alignment horizontal="center" vertical="center"/>
    </xf>
    <xf numFmtId="164" fontId="0" fillId="0" borderId="0" xfId="0"/>
    <xf numFmtId="0" fontId="0" fillId="0" borderId="0" xfId="0" applyNumberFormat="1"/>
    <xf numFmtId="0" fontId="0" fillId="0" borderId="0" xfId="0" applyNumberFormat="1" applyAlignment="1">
      <alignment wrapText="1"/>
    </xf>
    <xf numFmtId="0" fontId="17" fillId="0" borderId="1" xfId="0" applyNumberFormat="1" applyFont="1" applyBorder="1" applyAlignment="1" applyProtection="1">
      <alignment horizontal="center" vertical="center"/>
      <protection locked="0"/>
    </xf>
    <xf numFmtId="164" fontId="16" fillId="4" borderId="3" xfId="0" applyFont="1" applyFill="1" applyBorder="1" applyAlignment="1">
      <alignment horizontal="center" vertical="center" wrapText="1"/>
    </xf>
    <xf numFmtId="0" fontId="19" fillId="0" borderId="1" xfId="0" applyNumberFormat="1" applyFont="1" applyBorder="1" applyAlignment="1">
      <alignment horizontal="center" vertical="center"/>
    </xf>
    <xf numFmtId="164" fontId="17" fillId="8" borderId="3" xfId="0" applyFont="1" applyFill="1" applyBorder="1" applyAlignment="1">
      <alignment horizontal="center" vertical="center"/>
    </xf>
    <xf numFmtId="0" fontId="17" fillId="0" borderId="1" xfId="0" applyNumberFormat="1" applyFont="1" applyBorder="1" applyAlignment="1">
      <alignment horizontal="center" vertical="center"/>
    </xf>
    <xf numFmtId="164" fontId="19" fillId="7" borderId="3" xfId="0" applyFont="1" applyFill="1" applyBorder="1" applyAlignment="1">
      <alignment horizontal="center" vertical="center" wrapText="1"/>
    </xf>
    <xf numFmtId="164" fontId="19" fillId="0" borderId="3" xfId="0" applyFont="1" applyBorder="1" applyAlignment="1">
      <alignment horizontal="center" vertical="center" wrapText="1"/>
    </xf>
    <xf numFmtId="0" fontId="26" fillId="0" borderId="1" xfId="0" applyNumberFormat="1" applyFont="1" applyBorder="1" applyAlignment="1" applyProtection="1">
      <alignment horizontal="center" vertical="center"/>
      <protection locked="0"/>
    </xf>
    <xf numFmtId="0" fontId="0" fillId="0" borderId="0" xfId="0" applyNumberFormat="1" applyAlignment="1">
      <alignment horizontal="center" vertical="center"/>
    </xf>
    <xf numFmtId="0" fontId="16" fillId="0" borderId="1" xfId="0" applyNumberFormat="1" applyFont="1" applyBorder="1" applyAlignment="1" applyProtection="1">
      <alignment horizontal="center" vertical="center" wrapText="1"/>
      <protection locked="0"/>
    </xf>
    <xf numFmtId="0" fontId="20" fillId="0" borderId="1" xfId="0" applyNumberFormat="1" applyFont="1" applyBorder="1" applyAlignment="1" applyProtection="1">
      <alignment horizontal="center" vertical="center"/>
      <protection locked="0"/>
    </xf>
    <xf numFmtId="0" fontId="38" fillId="0" borderId="1" xfId="0" applyNumberFormat="1" applyFont="1" applyBorder="1" applyAlignment="1" applyProtection="1">
      <alignment horizontal="center" vertical="center"/>
      <protection locked="0"/>
    </xf>
    <xf numFmtId="0" fontId="26" fillId="0" borderId="6" xfId="0" applyNumberFormat="1" applyFont="1" applyBorder="1" applyAlignment="1" applyProtection="1">
      <alignment horizontal="center" vertical="center"/>
      <protection locked="0"/>
    </xf>
    <xf numFmtId="0" fontId="20" fillId="0" borderId="1" xfId="0" applyNumberFormat="1" applyFont="1" applyBorder="1" applyAlignment="1">
      <alignment horizontal="center" vertical="center"/>
    </xf>
    <xf numFmtId="165" fontId="0" fillId="0" borderId="1" xfId="0" applyNumberFormat="1" applyFont="1" applyFill="1" applyBorder="1" applyAlignment="1" applyProtection="1">
      <alignment horizontal="left" vertical="center" wrapText="1"/>
      <protection locked="0"/>
    </xf>
    <xf numFmtId="164" fontId="24" fillId="0" borderId="0" xfId="0" applyFont="1" applyFill="1" applyBorder="1" applyAlignment="1" applyProtection="1">
      <alignment horizontal="left" vertical="top" wrapText="1"/>
      <protection locked="0"/>
    </xf>
    <xf numFmtId="164" fontId="24" fillId="0" borderId="0" xfId="0" applyFont="1"/>
    <xf numFmtId="3" fontId="24" fillId="0" borderId="0" xfId="0" applyNumberFormat="1" applyFont="1"/>
    <xf numFmtId="164" fontId="44" fillId="18" borderId="1" xfId="0" applyFont="1" applyFill="1" applyBorder="1" applyAlignment="1" applyProtection="1">
      <alignment vertical="top" wrapText="1"/>
      <protection locked="0"/>
    </xf>
    <xf numFmtId="3" fontId="24" fillId="0" borderId="0" xfId="0" applyNumberFormat="1" applyFont="1" applyFill="1" applyAlignment="1">
      <alignment wrapText="1"/>
    </xf>
    <xf numFmtId="3" fontId="24" fillId="0" borderId="1" xfId="0" applyNumberFormat="1" applyFont="1" applyBorder="1" applyAlignment="1">
      <alignment horizontal="left" vertical="top" wrapText="1"/>
    </xf>
    <xf numFmtId="164" fontId="45" fillId="0" borderId="0" xfId="0" applyFont="1" applyFill="1" applyBorder="1" applyAlignment="1" applyProtection="1">
      <alignment vertical="top" wrapText="1"/>
      <protection locked="0"/>
    </xf>
    <xf numFmtId="164" fontId="45" fillId="0" borderId="1" xfId="0" applyFont="1" applyFill="1" applyBorder="1" applyAlignment="1" applyProtection="1">
      <alignment vertical="top" wrapText="1"/>
      <protection locked="0"/>
    </xf>
    <xf numFmtId="164" fontId="32" fillId="0" borderId="1" xfId="0" applyFont="1" applyFill="1" applyBorder="1" applyAlignment="1" applyProtection="1">
      <alignment vertical="top" wrapText="1"/>
      <protection locked="0"/>
    </xf>
    <xf numFmtId="164" fontId="32" fillId="0" borderId="1" xfId="0" applyFont="1" applyBorder="1"/>
    <xf numFmtId="164" fontId="32" fillId="0" borderId="1" xfId="0" applyFont="1" applyBorder="1" applyAlignment="1">
      <alignment wrapText="1"/>
    </xf>
    <xf numFmtId="164" fontId="24" fillId="0" borderId="1" xfId="0" applyFont="1" applyFill="1" applyBorder="1" applyAlignment="1" applyProtection="1">
      <alignment vertical="top" wrapText="1"/>
      <protection locked="0"/>
    </xf>
    <xf numFmtId="164" fontId="46" fillId="0" borderId="1" xfId="0" applyFont="1" applyBorder="1" applyAlignment="1" applyProtection="1">
      <alignment vertical="top" wrapText="1"/>
      <protection locked="0"/>
    </xf>
    <xf numFmtId="3" fontId="20" fillId="0" borderId="5" xfId="0" applyNumberFormat="1" applyFont="1" applyFill="1" applyBorder="1" applyAlignment="1" applyProtection="1">
      <alignment horizontal="center" vertical="center" wrapText="1"/>
      <protection locked="0"/>
    </xf>
    <xf numFmtId="3" fontId="20" fillId="0" borderId="6" xfId="0" applyNumberFormat="1" applyFont="1" applyFill="1" applyBorder="1" applyAlignment="1" applyProtection="1">
      <alignment horizontal="center" vertical="center" wrapText="1"/>
      <protection locked="0"/>
    </xf>
    <xf numFmtId="164" fontId="17" fillId="0" borderId="0" xfId="0" applyNumberFormat="1" applyFont="1" applyFill="1" applyAlignment="1" applyProtection="1">
      <alignment horizontal="left" wrapText="1"/>
      <protection locked="0"/>
    </xf>
    <xf numFmtId="164" fontId="0" fillId="0" borderId="0" xfId="0" applyAlignment="1">
      <alignment wrapText="1"/>
    </xf>
    <xf numFmtId="164" fontId="47" fillId="0" borderId="3" xfId="0" applyFont="1" applyFill="1" applyBorder="1" applyAlignment="1">
      <alignment horizontal="center"/>
    </xf>
    <xf numFmtId="164" fontId="19" fillId="12" borderId="0" xfId="0" applyFont="1" applyFill="1" applyAlignment="1">
      <alignment vertical="center" wrapText="1"/>
    </xf>
    <xf numFmtId="2" fontId="19" fillId="12" borderId="0" xfId="0" applyNumberFormat="1" applyFont="1" applyFill="1" applyAlignment="1">
      <alignment wrapText="1"/>
    </xf>
    <xf numFmtId="2" fontId="19" fillId="12" borderId="0" xfId="0" quotePrefix="1" applyNumberFormat="1" applyFont="1" applyFill="1" applyAlignment="1">
      <alignment wrapText="1"/>
    </xf>
    <xf numFmtId="164" fontId="0" fillId="0" borderId="0" xfId="0" applyAlignment="1">
      <alignment wrapText="1"/>
    </xf>
    <xf numFmtId="0" fontId="48" fillId="0" borderId="0" xfId="0" applyNumberFormat="1" applyFont="1"/>
    <xf numFmtId="0" fontId="17" fillId="0" borderId="6" xfId="0" applyNumberFormat="1" applyFont="1" applyFill="1" applyBorder="1" applyAlignment="1">
      <alignment horizontal="center" vertical="top"/>
    </xf>
    <xf numFmtId="0" fontId="17" fillId="0" borderId="10" xfId="0" applyNumberFormat="1" applyFont="1" applyFill="1" applyBorder="1" applyAlignment="1">
      <alignment horizontal="center" vertical="top"/>
    </xf>
    <xf numFmtId="0" fontId="17" fillId="16" borderId="5" xfId="0" applyNumberFormat="1" applyFont="1" applyFill="1" applyBorder="1" applyAlignment="1" applyProtection="1">
      <alignment horizontal="center" vertical="center"/>
      <protection locked="0"/>
    </xf>
    <xf numFmtId="0" fontId="17" fillId="16" borderId="6" xfId="0" applyNumberFormat="1" applyFont="1" applyFill="1" applyBorder="1" applyAlignment="1" applyProtection="1">
      <alignment horizontal="center" vertical="center"/>
      <protection locked="0"/>
    </xf>
    <xf numFmtId="164" fontId="20" fillId="0" borderId="5" xfId="0" applyFont="1" applyFill="1" applyBorder="1" applyAlignment="1">
      <alignment horizontal="center" vertical="center" wrapText="1"/>
    </xf>
    <xf numFmtId="164" fontId="20" fillId="0" borderId="6" xfId="0" applyFont="1" applyFill="1" applyBorder="1" applyAlignment="1">
      <alignment horizontal="center" vertical="center" wrapText="1"/>
    </xf>
    <xf numFmtId="3" fontId="20" fillId="0" borderId="5" xfId="0" applyNumberFormat="1" applyFont="1" applyFill="1" applyBorder="1" applyAlignment="1" applyProtection="1">
      <alignment horizontal="center" vertical="center" wrapText="1"/>
      <protection locked="0"/>
    </xf>
    <xf numFmtId="3" fontId="20" fillId="0" borderId="6" xfId="0" applyNumberFormat="1" applyFont="1" applyFill="1" applyBorder="1" applyAlignment="1" applyProtection="1">
      <alignment horizontal="center" vertical="center" wrapText="1"/>
      <protection locked="0"/>
    </xf>
    <xf numFmtId="164" fontId="20" fillId="0" borderId="5" xfId="0" applyFont="1" applyFill="1" applyBorder="1" applyAlignment="1" applyProtection="1">
      <alignment horizontal="center" vertical="center" wrapText="1"/>
      <protection locked="0"/>
    </xf>
    <xf numFmtId="164" fontId="20" fillId="0" borderId="6" xfId="0" applyFont="1" applyFill="1" applyBorder="1" applyAlignment="1" applyProtection="1">
      <alignment horizontal="center" vertical="center" wrapText="1"/>
      <protection locked="0"/>
    </xf>
    <xf numFmtId="0" fontId="20" fillId="0" borderId="5" xfId="0" applyNumberFormat="1" applyFont="1" applyFill="1" applyBorder="1" applyAlignment="1" applyProtection="1">
      <alignment horizontal="center" vertical="center" wrapText="1"/>
      <protection locked="0"/>
    </xf>
    <xf numFmtId="0" fontId="20" fillId="0" borderId="6" xfId="0" applyNumberFormat="1" applyFont="1" applyFill="1" applyBorder="1" applyAlignment="1" applyProtection="1">
      <alignment horizontal="center" vertical="center" wrapText="1"/>
      <protection locked="0"/>
    </xf>
    <xf numFmtId="164" fontId="17" fillId="0" borderId="0" xfId="0" applyNumberFormat="1" applyFont="1" applyFill="1" applyAlignment="1" applyProtection="1">
      <alignment horizontal="left" vertical="center" wrapText="1"/>
      <protection locked="0"/>
    </xf>
    <xf numFmtId="164" fontId="0" fillId="0" borderId="0" xfId="0" applyAlignment="1">
      <alignment vertical="center" wrapText="1"/>
    </xf>
    <xf numFmtId="166" fontId="18" fillId="0" borderId="4" xfId="0" applyNumberFormat="1" applyFont="1" applyFill="1" applyBorder="1" applyAlignment="1">
      <alignment horizontal="center" wrapText="1"/>
    </xf>
    <xf numFmtId="0" fontId="17" fillId="0" borderId="5" xfId="0" applyNumberFormat="1" applyFont="1" applyFill="1" applyBorder="1" applyAlignment="1">
      <alignment horizontal="center" vertical="center"/>
    </xf>
    <xf numFmtId="0" fontId="17" fillId="0" borderId="6" xfId="0" applyNumberFormat="1" applyFont="1" applyFill="1" applyBorder="1" applyAlignment="1">
      <alignment horizontal="center" vertical="center"/>
    </xf>
    <xf numFmtId="164" fontId="17" fillId="0" borderId="5" xfId="0" applyFont="1" applyFill="1" applyBorder="1" applyAlignment="1">
      <alignment horizontal="center" vertical="center"/>
    </xf>
    <xf numFmtId="164" fontId="17" fillId="0" borderId="6" xfId="0" applyFont="1" applyFill="1" applyBorder="1" applyAlignment="1">
      <alignment horizontal="center" vertical="center"/>
    </xf>
    <xf numFmtId="164" fontId="17" fillId="0" borderId="0" xfId="0" applyFont="1" applyAlignment="1" applyProtection="1">
      <alignment horizontal="left" vertical="center" wrapText="1"/>
      <protection locked="0"/>
    </xf>
    <xf numFmtId="166" fontId="18" fillId="0" borderId="0" xfId="0" applyNumberFormat="1" applyFont="1" applyAlignment="1">
      <alignment horizontal="center" wrapText="1"/>
    </xf>
    <xf numFmtId="164" fontId="12" fillId="4" borderId="2" xfId="0" applyFont="1" applyFill="1" applyBorder="1" applyAlignment="1">
      <alignment horizontal="center" wrapText="1"/>
    </xf>
    <xf numFmtId="164" fontId="0" fillId="5" borderId="3" xfId="0" applyFill="1" applyBorder="1" applyAlignment="1">
      <alignment wrapText="1"/>
    </xf>
    <xf numFmtId="164" fontId="24" fillId="13" borderId="0" xfId="0" applyFont="1" applyFill="1" applyBorder="1" applyAlignment="1">
      <alignment horizontal="center" wrapText="1"/>
    </xf>
    <xf numFmtId="166" fontId="18" fillId="0" borderId="0" xfId="0" applyNumberFormat="1" applyFont="1" applyFill="1" applyBorder="1" applyAlignment="1">
      <alignment horizontal="center" wrapText="1"/>
    </xf>
    <xf numFmtId="164" fontId="17" fillId="0" borderId="0" xfId="0" applyNumberFormat="1" applyFont="1" applyFill="1" applyAlignment="1" applyProtection="1">
      <alignment horizontal="left" wrapText="1"/>
      <protection locked="0"/>
    </xf>
    <xf numFmtId="164" fontId="0" fillId="0" borderId="0" xfId="0" applyAlignment="1">
      <alignment wrapText="1"/>
    </xf>
  </cellXfs>
  <cellStyles count="162">
    <cellStyle name="Normal" xfId="0" builtinId="0"/>
    <cellStyle name="Normal 2" xfId="1" xr:uid="{00000000-0005-0000-0000-000001000000}"/>
    <cellStyle name="Normal 3" xfId="2" xr:uid="{00000000-0005-0000-0000-000002000000}"/>
    <cellStyle name="Normal 3 10" xfId="82" xr:uid="{83B4A0ED-CC38-4371-AA34-C8E0DDAAAA0D}"/>
    <cellStyle name="Normal 3 11" xfId="122" xr:uid="{4FF25946-44B2-42C1-A2D9-F46E9569AD9F}"/>
    <cellStyle name="Normal 3 2" xfId="3" xr:uid="{00000000-0005-0000-0000-000003000000}"/>
    <cellStyle name="Normal 3 2 10" xfId="123" xr:uid="{D023A5C2-C1AB-4378-AD07-362ADC7C7FC6}"/>
    <cellStyle name="Normal 3 2 2" xfId="5" xr:uid="{00000000-0005-0000-0000-000004000000}"/>
    <cellStyle name="Normal 3 2 2 2" xfId="9" xr:uid="{00000000-0005-0000-0000-000005000000}"/>
    <cellStyle name="Normal 3 2 2 2 2" xfId="17" xr:uid="{00000000-0005-0000-0000-000006000000}"/>
    <cellStyle name="Normal 3 2 2 2 2 2" xfId="57" xr:uid="{88872904-5D33-4C3D-80BF-813C8EEAAA31}"/>
    <cellStyle name="Normal 3 2 2 2 2 3" xfId="97" xr:uid="{EFF41FFA-FDA3-40F2-A34B-9F13283B25AA}"/>
    <cellStyle name="Normal 3 2 2 2 2 4" xfId="137" xr:uid="{4087A4C8-D938-4A26-85ED-B6B840497812}"/>
    <cellStyle name="Normal 3 2 2 2 3" xfId="25" xr:uid="{00000000-0005-0000-0000-000007000000}"/>
    <cellStyle name="Normal 3 2 2 2 3 2" xfId="65" xr:uid="{E1FD3994-F5CB-422A-A2BD-0C7E6BCC43CC}"/>
    <cellStyle name="Normal 3 2 2 2 3 3" xfId="105" xr:uid="{39C6D601-8EBA-4F33-98E7-70A837C73089}"/>
    <cellStyle name="Normal 3 2 2 2 3 4" xfId="145" xr:uid="{D18447B6-40B5-481E-99A3-C558BC3C93A6}"/>
    <cellStyle name="Normal 3 2 2 2 4" xfId="33" xr:uid="{00000000-0005-0000-0000-000008000000}"/>
    <cellStyle name="Normal 3 2 2 2 4 2" xfId="73" xr:uid="{7F9D2587-A13A-4B5C-924B-B503AA2386C7}"/>
    <cellStyle name="Normal 3 2 2 2 4 3" xfId="113" xr:uid="{0817E691-5A53-43EE-AA37-132591F2F6CE}"/>
    <cellStyle name="Normal 3 2 2 2 4 4" xfId="153" xr:uid="{D2493DD8-EC6B-481D-8AE7-2D6AC6B66C94}"/>
    <cellStyle name="Normal 3 2 2 2 5" xfId="41" xr:uid="{00000000-0005-0000-0000-000009000000}"/>
    <cellStyle name="Normal 3 2 2 2 5 2" xfId="81" xr:uid="{8000F4CE-6398-4993-B320-F918745B0471}"/>
    <cellStyle name="Normal 3 2 2 2 5 3" xfId="121" xr:uid="{4DBF2E7A-1484-4040-8E99-4AFE4835C027}"/>
    <cellStyle name="Normal 3 2 2 2 5 4" xfId="161" xr:uid="{436C7C24-F2F0-4963-A472-6AD6FC3B609B}"/>
    <cellStyle name="Normal 3 2 2 2 6" xfId="49" xr:uid="{439257EA-9B41-4B91-985C-D1C59523F6A5}"/>
    <cellStyle name="Normal 3 2 2 2 7" xfId="89" xr:uid="{4BED0D53-A582-4CCA-AA0F-92F9C461345A}"/>
    <cellStyle name="Normal 3 2 2 2 8" xfId="129" xr:uid="{F02414B8-E2FA-4D4A-B55A-2C87C1AE8705}"/>
    <cellStyle name="Normal 3 2 2 3" xfId="13" xr:uid="{00000000-0005-0000-0000-00000A000000}"/>
    <cellStyle name="Normal 3 2 2 3 2" xfId="53" xr:uid="{2F894B12-F995-4EE9-A06B-A9266B8D7291}"/>
    <cellStyle name="Normal 3 2 2 3 3" xfId="93" xr:uid="{BABA7977-4253-4852-9CDF-9EE0A0D1AB8A}"/>
    <cellStyle name="Normal 3 2 2 3 4" xfId="133" xr:uid="{350985AD-83A6-4D1F-89DE-274FDEBB0A25}"/>
    <cellStyle name="Normal 3 2 2 4" xfId="21" xr:uid="{00000000-0005-0000-0000-00000B000000}"/>
    <cellStyle name="Normal 3 2 2 4 2" xfId="61" xr:uid="{C1FDCF3A-0FA9-481E-9F53-1C0646950905}"/>
    <cellStyle name="Normal 3 2 2 4 3" xfId="101" xr:uid="{C4B4B184-C3ED-496B-B5A1-642DF4DCA2BB}"/>
    <cellStyle name="Normal 3 2 2 4 4" xfId="141" xr:uid="{5F54A8E6-874D-4A74-91EA-4418B5F570D4}"/>
    <cellStyle name="Normal 3 2 2 5" xfId="29" xr:uid="{00000000-0005-0000-0000-00000C000000}"/>
    <cellStyle name="Normal 3 2 2 5 2" xfId="69" xr:uid="{C8F7D18B-0D74-4847-BDFC-2E7206DECD62}"/>
    <cellStyle name="Normal 3 2 2 5 3" xfId="109" xr:uid="{C77A25F1-94F9-491F-9A56-D517E5C2B999}"/>
    <cellStyle name="Normal 3 2 2 5 4" xfId="149" xr:uid="{0ED1C53F-52DD-4314-80FD-E3B485095406}"/>
    <cellStyle name="Normal 3 2 2 6" xfId="37" xr:uid="{00000000-0005-0000-0000-00000D000000}"/>
    <cellStyle name="Normal 3 2 2 6 2" xfId="77" xr:uid="{7036009D-03A7-454E-A6FB-3693138B9F47}"/>
    <cellStyle name="Normal 3 2 2 6 3" xfId="117" xr:uid="{DC6C3E0F-DBBF-4829-B98C-14EFECE45371}"/>
    <cellStyle name="Normal 3 2 2 6 4" xfId="157" xr:uid="{21091D2D-62BE-495B-BEDC-1C65738333D4}"/>
    <cellStyle name="Normal 3 2 2 7" xfId="45" xr:uid="{80733EFE-B359-4F1E-8FF9-ACF237970CEB}"/>
    <cellStyle name="Normal 3 2 2 8" xfId="85" xr:uid="{0F1E72C9-B0C4-4BDC-9959-2E39055AD2BB}"/>
    <cellStyle name="Normal 3 2 2 9" xfId="125" xr:uid="{4E34121F-D8A0-4531-8748-DCB87478626A}"/>
    <cellStyle name="Normal 3 2 3" xfId="7" xr:uid="{00000000-0005-0000-0000-00000E000000}"/>
    <cellStyle name="Normal 3 2 3 2" xfId="15" xr:uid="{00000000-0005-0000-0000-00000F000000}"/>
    <cellStyle name="Normal 3 2 3 2 2" xfId="55" xr:uid="{761DDCB9-46D7-47DD-882E-73716988CBD6}"/>
    <cellStyle name="Normal 3 2 3 2 3" xfId="95" xr:uid="{184BF000-279D-40BE-8513-F948E5F24EAE}"/>
    <cellStyle name="Normal 3 2 3 2 4" xfId="135" xr:uid="{E38E64B8-C797-47D2-B8A4-E5487A7E3375}"/>
    <cellStyle name="Normal 3 2 3 3" xfId="23" xr:uid="{00000000-0005-0000-0000-000010000000}"/>
    <cellStyle name="Normal 3 2 3 3 2" xfId="63" xr:uid="{1506B0B4-852F-4ED7-B2B8-C16384FDCAA7}"/>
    <cellStyle name="Normal 3 2 3 3 3" xfId="103" xr:uid="{F574A8E2-345B-4BFE-B3A6-3EAC529FB4C3}"/>
    <cellStyle name="Normal 3 2 3 3 4" xfId="143" xr:uid="{9C27F9F8-E388-45C9-8BCD-19D04193C251}"/>
    <cellStyle name="Normal 3 2 3 4" xfId="31" xr:uid="{00000000-0005-0000-0000-000011000000}"/>
    <cellStyle name="Normal 3 2 3 4 2" xfId="71" xr:uid="{EB1F21D5-0ACF-4171-A8A4-8248807E974F}"/>
    <cellStyle name="Normal 3 2 3 4 3" xfId="111" xr:uid="{E2A79405-E6B5-46E4-8B46-19D1943BD358}"/>
    <cellStyle name="Normal 3 2 3 4 4" xfId="151" xr:uid="{97080697-57F5-4C2C-8803-5401C6C5047B}"/>
    <cellStyle name="Normal 3 2 3 5" xfId="39" xr:uid="{00000000-0005-0000-0000-000012000000}"/>
    <cellStyle name="Normal 3 2 3 5 2" xfId="79" xr:uid="{F680E34A-00A3-4B6A-B931-61BC6F6631E0}"/>
    <cellStyle name="Normal 3 2 3 5 3" xfId="119" xr:uid="{B23C3E13-F78B-49F0-8FBD-A7BD85F9266D}"/>
    <cellStyle name="Normal 3 2 3 5 4" xfId="159" xr:uid="{2B29EFF1-8EF2-4101-8FD6-DDC854726CD7}"/>
    <cellStyle name="Normal 3 2 3 6" xfId="47" xr:uid="{7F1410E2-41FD-40C0-BDEA-0589DA3083F3}"/>
    <cellStyle name="Normal 3 2 3 7" xfId="87" xr:uid="{1244F204-0A9A-4A1B-A51E-5AD0D71E9977}"/>
    <cellStyle name="Normal 3 2 3 8" xfId="127" xr:uid="{74F94938-81B6-4977-BC32-E2D805DD1CA1}"/>
    <cellStyle name="Normal 3 2 4" xfId="11" xr:uid="{00000000-0005-0000-0000-000013000000}"/>
    <cellStyle name="Normal 3 2 4 2" xfId="51" xr:uid="{F95FE809-2D9B-4166-8F99-FDDFF0595B38}"/>
    <cellStyle name="Normal 3 2 4 3" xfId="91" xr:uid="{8859A891-5518-42BB-A297-229520BDA485}"/>
    <cellStyle name="Normal 3 2 4 4" xfId="131" xr:uid="{73442B86-8DA3-4A4D-89A1-304504838623}"/>
    <cellStyle name="Normal 3 2 5" xfId="19" xr:uid="{00000000-0005-0000-0000-000014000000}"/>
    <cellStyle name="Normal 3 2 5 2" xfId="59" xr:uid="{4E177728-9B04-490E-AC52-B6538CE2822B}"/>
    <cellStyle name="Normal 3 2 5 3" xfId="99" xr:uid="{29A1C678-F30F-4EF6-B261-7604DEABD12C}"/>
    <cellStyle name="Normal 3 2 5 4" xfId="139" xr:uid="{7CDBF3BC-AEDA-4C52-86AC-AF4DC1F03659}"/>
    <cellStyle name="Normal 3 2 6" xfId="27" xr:uid="{00000000-0005-0000-0000-000015000000}"/>
    <cellStyle name="Normal 3 2 6 2" xfId="67" xr:uid="{F5CF083D-9D1D-4703-8357-D6700CCAD89B}"/>
    <cellStyle name="Normal 3 2 6 3" xfId="107" xr:uid="{3E6ABF15-8F5C-45C2-8C07-520F4AC057C6}"/>
    <cellStyle name="Normal 3 2 6 4" xfId="147" xr:uid="{3ED1E3D5-6611-415A-A23B-70D0C0F98710}"/>
    <cellStyle name="Normal 3 2 7" xfId="35" xr:uid="{00000000-0005-0000-0000-000016000000}"/>
    <cellStyle name="Normal 3 2 7 2" xfId="75" xr:uid="{A452F9CE-F091-4960-B031-C5F29F1AA54E}"/>
    <cellStyle name="Normal 3 2 7 3" xfId="115" xr:uid="{E52FD686-BE37-470B-8217-A4547F487C25}"/>
    <cellStyle name="Normal 3 2 7 4" xfId="155" xr:uid="{CF45E22E-7CDA-4878-9AA3-5E1EADBD52A3}"/>
    <cellStyle name="Normal 3 2 8" xfId="43" xr:uid="{9D9C5948-8BD1-4E92-81A6-9C8EEA4DCEED}"/>
    <cellStyle name="Normal 3 2 9" xfId="83" xr:uid="{FC5180E8-271E-4427-B266-3CDC03688519}"/>
    <cellStyle name="Normal 3 3" xfId="4" xr:uid="{00000000-0005-0000-0000-000017000000}"/>
    <cellStyle name="Normal 3 3 2" xfId="8" xr:uid="{00000000-0005-0000-0000-000018000000}"/>
    <cellStyle name="Normal 3 3 2 2" xfId="16" xr:uid="{00000000-0005-0000-0000-000019000000}"/>
    <cellStyle name="Normal 3 3 2 2 2" xfId="56" xr:uid="{4A2DAC8E-0640-474F-ACC0-8C345CC3F5F2}"/>
    <cellStyle name="Normal 3 3 2 2 3" xfId="96" xr:uid="{0D2886CA-9081-4012-B7A1-81AEB16041FF}"/>
    <cellStyle name="Normal 3 3 2 2 4" xfId="136" xr:uid="{33938AF5-63CE-4F16-B4BE-9EA4E7083F30}"/>
    <cellStyle name="Normal 3 3 2 3" xfId="24" xr:uid="{00000000-0005-0000-0000-00001A000000}"/>
    <cellStyle name="Normal 3 3 2 3 2" xfId="64" xr:uid="{A7944428-2EC0-4639-9D4D-B3D6B79D80DD}"/>
    <cellStyle name="Normal 3 3 2 3 3" xfId="104" xr:uid="{3D6461C7-04FC-4179-B975-736E5FFD64AC}"/>
    <cellStyle name="Normal 3 3 2 3 4" xfId="144" xr:uid="{4D0B47B1-6CD8-4FD6-80FD-1173733B4CE4}"/>
    <cellStyle name="Normal 3 3 2 4" xfId="32" xr:uid="{00000000-0005-0000-0000-00001B000000}"/>
    <cellStyle name="Normal 3 3 2 4 2" xfId="72" xr:uid="{CBA30959-9749-4428-BEB8-58AF06CC68B7}"/>
    <cellStyle name="Normal 3 3 2 4 3" xfId="112" xr:uid="{24AF34B8-5874-42FB-8808-6C26425A9F9A}"/>
    <cellStyle name="Normal 3 3 2 4 4" xfId="152" xr:uid="{7E250109-ECEF-46DA-A461-D15DFAC0DA0A}"/>
    <cellStyle name="Normal 3 3 2 5" xfId="40" xr:uid="{00000000-0005-0000-0000-00001C000000}"/>
    <cellStyle name="Normal 3 3 2 5 2" xfId="80" xr:uid="{91C50A1D-B26D-4426-B519-DC33F80AF810}"/>
    <cellStyle name="Normal 3 3 2 5 3" xfId="120" xr:uid="{843476A6-1B2A-4F68-8D5F-4624D639D99E}"/>
    <cellStyle name="Normal 3 3 2 5 4" xfId="160" xr:uid="{E26C38DA-6142-4AA9-9686-DC382E11F6AE}"/>
    <cellStyle name="Normal 3 3 2 6" xfId="48" xr:uid="{D088C145-981D-4DE6-80B9-3A93F400DB8D}"/>
    <cellStyle name="Normal 3 3 2 7" xfId="88" xr:uid="{23F206C6-2D95-4387-B91A-9AFB697B393F}"/>
    <cellStyle name="Normal 3 3 2 8" xfId="128" xr:uid="{D93AE89E-412B-491A-8C6F-A82A5CD94EDE}"/>
    <cellStyle name="Normal 3 3 3" xfId="12" xr:uid="{00000000-0005-0000-0000-00001D000000}"/>
    <cellStyle name="Normal 3 3 3 2" xfId="52" xr:uid="{72534CFE-CF18-47FD-9CBF-C5360CE08CF8}"/>
    <cellStyle name="Normal 3 3 3 3" xfId="92" xr:uid="{13BAE2F2-4935-462B-ADE1-91ABE14AB3E2}"/>
    <cellStyle name="Normal 3 3 3 4" xfId="132" xr:uid="{4389A97E-48C8-483C-9953-2569459F9C33}"/>
    <cellStyle name="Normal 3 3 4" xfId="20" xr:uid="{00000000-0005-0000-0000-00001E000000}"/>
    <cellStyle name="Normal 3 3 4 2" xfId="60" xr:uid="{BFC9D1FC-0746-461E-9632-23198DAA47F0}"/>
    <cellStyle name="Normal 3 3 4 3" xfId="100" xr:uid="{3454591C-5D55-46B1-99F6-91FF5BF359D3}"/>
    <cellStyle name="Normal 3 3 4 4" xfId="140" xr:uid="{764FBE4D-8F4A-498E-9922-CEE7FA5CC6B8}"/>
    <cellStyle name="Normal 3 3 5" xfId="28" xr:uid="{00000000-0005-0000-0000-00001F000000}"/>
    <cellStyle name="Normal 3 3 5 2" xfId="68" xr:uid="{09620CAD-11A2-4221-960F-22F7EA8CA626}"/>
    <cellStyle name="Normal 3 3 5 3" xfId="108" xr:uid="{F8522726-B0DB-4A34-8E5C-C4158550D48E}"/>
    <cellStyle name="Normal 3 3 5 4" xfId="148" xr:uid="{C754B142-1028-40FF-AA2C-230C0FFB50E0}"/>
    <cellStyle name="Normal 3 3 6" xfId="36" xr:uid="{00000000-0005-0000-0000-000020000000}"/>
    <cellStyle name="Normal 3 3 6 2" xfId="76" xr:uid="{BDF9079A-A551-4490-A2AD-2E439A18B502}"/>
    <cellStyle name="Normal 3 3 6 3" xfId="116" xr:uid="{A8348141-8DA5-43ED-9B46-B1620585BF7D}"/>
    <cellStyle name="Normal 3 3 6 4" xfId="156" xr:uid="{1A6FD027-562E-4E3C-8D3B-46EB338360F0}"/>
    <cellStyle name="Normal 3 3 7" xfId="44" xr:uid="{EA98C21A-F1C5-474A-9822-39629759551C}"/>
    <cellStyle name="Normal 3 3 8" xfId="84" xr:uid="{A377E171-93C1-4076-9159-47A278F6181D}"/>
    <cellStyle name="Normal 3 3 9" xfId="124" xr:uid="{42F8B444-6792-4D3E-8F97-131BAA7DB38F}"/>
    <cellStyle name="Normal 3 4" xfId="6" xr:uid="{00000000-0005-0000-0000-000021000000}"/>
    <cellStyle name="Normal 3 4 2" xfId="14" xr:uid="{00000000-0005-0000-0000-000022000000}"/>
    <cellStyle name="Normal 3 4 2 2" xfId="54" xr:uid="{00418060-2508-4C62-A505-076C894F90C7}"/>
    <cellStyle name="Normal 3 4 2 3" xfId="94" xr:uid="{035B229D-6E08-4BB0-BFA7-6F7C3B632FB1}"/>
    <cellStyle name="Normal 3 4 2 4" xfId="134" xr:uid="{BCA0CF89-A389-4A26-BF81-D6EFA0B4553F}"/>
    <cellStyle name="Normal 3 4 3" xfId="22" xr:uid="{00000000-0005-0000-0000-000023000000}"/>
    <cellStyle name="Normal 3 4 3 2" xfId="62" xr:uid="{397DD7F9-220B-4A07-AFAC-036752F99A75}"/>
    <cellStyle name="Normal 3 4 3 3" xfId="102" xr:uid="{6AD6766B-CD74-46B7-A968-6D1828FD6BF2}"/>
    <cellStyle name="Normal 3 4 3 4" xfId="142" xr:uid="{BA73B96D-CB60-43F1-8CCA-36D714999EAF}"/>
    <cellStyle name="Normal 3 4 4" xfId="30" xr:uid="{00000000-0005-0000-0000-000024000000}"/>
    <cellStyle name="Normal 3 4 4 2" xfId="70" xr:uid="{7BFD35E2-091E-448D-9FB0-383E6C2A0C05}"/>
    <cellStyle name="Normal 3 4 4 3" xfId="110" xr:uid="{F85E26DE-5300-4402-B89D-B583051FAB6F}"/>
    <cellStyle name="Normal 3 4 4 4" xfId="150" xr:uid="{7E4D4ACF-6F81-4DF9-AF9D-747480755344}"/>
    <cellStyle name="Normal 3 4 5" xfId="38" xr:uid="{00000000-0005-0000-0000-000025000000}"/>
    <cellStyle name="Normal 3 4 5 2" xfId="78" xr:uid="{A5674BD2-7473-4F9B-B306-BE00FABE760C}"/>
    <cellStyle name="Normal 3 4 5 3" xfId="118" xr:uid="{A90F1E28-999D-4489-9339-BAC2772552CB}"/>
    <cellStyle name="Normal 3 4 5 4" xfId="158" xr:uid="{E67B8087-75DF-4DC9-A255-54A770E93B01}"/>
    <cellStyle name="Normal 3 4 6" xfId="46" xr:uid="{00F6C526-9EA6-4F0A-945C-9711C23F8D9D}"/>
    <cellStyle name="Normal 3 4 7" xfId="86" xr:uid="{69E92998-DB49-4A1E-A257-B833A26FFD0A}"/>
    <cellStyle name="Normal 3 4 8" xfId="126" xr:uid="{0A9E0D84-2AD5-4CC3-93DC-3E739D55B61D}"/>
    <cellStyle name="Normal 3 5" xfId="10" xr:uid="{00000000-0005-0000-0000-000026000000}"/>
    <cellStyle name="Normal 3 5 2" xfId="50" xr:uid="{2412AC31-3B6C-497F-9800-00FBE0E5CD4B}"/>
    <cellStyle name="Normal 3 5 3" xfId="90" xr:uid="{7BFB4FBB-F928-4C40-9D9F-BF47C708B039}"/>
    <cellStyle name="Normal 3 5 4" xfId="130" xr:uid="{C0727214-52A2-403F-AEF3-34B31F85D2D1}"/>
    <cellStyle name="Normal 3 6" xfId="18" xr:uid="{00000000-0005-0000-0000-000027000000}"/>
    <cellStyle name="Normal 3 6 2" xfId="58" xr:uid="{6465621C-65AB-4FF8-8932-63497F9323A4}"/>
    <cellStyle name="Normal 3 6 3" xfId="98" xr:uid="{45C099B3-6AE4-4D2C-B8F9-4B6BDA4B65E5}"/>
    <cellStyle name="Normal 3 6 4" xfId="138" xr:uid="{2C126118-321C-460C-97A0-ECBB0A5A9FA6}"/>
    <cellStyle name="Normal 3 7" xfId="26" xr:uid="{00000000-0005-0000-0000-000028000000}"/>
    <cellStyle name="Normal 3 7 2" xfId="66" xr:uid="{7652C14C-A3C5-4192-9C16-804B416C92C9}"/>
    <cellStyle name="Normal 3 7 3" xfId="106" xr:uid="{69F3B490-E7E3-4780-950F-F4067D2354C0}"/>
    <cellStyle name="Normal 3 7 4" xfId="146" xr:uid="{42E7E0AB-FA50-4547-8855-3F15515CFF08}"/>
    <cellStyle name="Normal 3 8" xfId="34" xr:uid="{00000000-0005-0000-0000-000029000000}"/>
    <cellStyle name="Normal 3 8 2" xfId="74" xr:uid="{461B268C-77EC-4327-A5D8-993EDACE7A36}"/>
    <cellStyle name="Normal 3 8 3" xfId="114" xr:uid="{BFBD3638-CF57-4185-96C2-F0B0BF47DE97}"/>
    <cellStyle name="Normal 3 8 4" xfId="154" xr:uid="{DBECFF1B-9508-43FE-9248-97D8A9B006D4}"/>
    <cellStyle name="Normal 3 9" xfId="42" xr:uid="{4BA07099-5C20-4C5B-BF53-6E210EB6DB9F}"/>
  </cellStyles>
  <dxfs count="0"/>
  <tableStyles count="0" defaultTableStyle="TableStyleMedium9" defaultPivotStyle="PivotStyleLight16"/>
  <colors>
    <mruColors>
      <color rgb="FFFFFF99"/>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Royer, Ida M CIV USARMY CENWP (USA)" id="{3F10E027-B9EF-4482-85DF-F108CB8FE113}" userId="S::Ida.M.Royer@usace.army.mil::b9cb0d06-d61a-4f75-8b11-3545b67a846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H18" dT="2023-08-10T19:40:09.75" personId="{3F10E027-B9EF-4482-85DF-F108CB8FE113}" id="{9B6C4A5E-7D69-4B0B-ACEF-5F93B0F5008B}">
    <text xml:space="preserve">$1.3M of carry-in awarded in Q1 for 2023 field work. </text>
  </threadedComment>
  <threadedComment ref="H32" dT="2023-08-15T17:48:39.29" personId="{3F10E027-B9EF-4482-85DF-F108CB8FE113}" id="{DDEB6DF3-84A3-47C5-88C6-9E1DADFA541C}">
    <text>$125k of carry-in</text>
  </threadedComment>
  <threadedComment ref="H34" dT="2023-08-15T17:35:45.32" personId="{3F10E027-B9EF-4482-85DF-F108CB8FE113}" id="{D821C8DB-E774-483E-A04A-0D4E229968EE}">
    <text>$263k of carry-in</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57"/>
  <sheetViews>
    <sheetView zoomScale="85" zoomScaleNormal="85" workbookViewId="0">
      <pane ySplit="7" topLeftCell="A15" activePane="bottomLeft" state="frozen"/>
      <selection activeCell="F1" sqref="F1"/>
      <selection pane="bottomLeft" activeCell="H36" sqref="H36"/>
    </sheetView>
  </sheetViews>
  <sheetFormatPr defaultRowHeight="14.25" x14ac:dyDescent="0.2"/>
  <cols>
    <col min="1" max="1" width="7" style="18" customWidth="1"/>
    <col min="2" max="2" width="17.140625" style="9" customWidth="1"/>
    <col min="3" max="3" width="47" style="373" customWidth="1"/>
    <col min="4" max="4" width="12.42578125" style="373" bestFit="1" customWidth="1"/>
    <col min="5" max="5" width="17" style="373" bestFit="1" customWidth="1"/>
    <col min="6" max="6" width="71.85546875" style="373" bestFit="1" customWidth="1"/>
    <col min="7" max="7" width="19.42578125" style="201" customWidth="1"/>
    <col min="8" max="8" width="18.85546875" style="201" customWidth="1"/>
    <col min="9" max="9" width="8.5703125" style="18" customWidth="1"/>
    <col min="10" max="10" width="8" style="18" customWidth="1"/>
    <col min="11" max="11" width="7.5703125" style="18" customWidth="1"/>
    <col min="12" max="13" width="7.85546875" style="18" customWidth="1"/>
    <col min="14" max="14" width="10.28515625" style="183" customWidth="1"/>
    <col min="15" max="15" width="10.28515625" style="18" customWidth="1"/>
    <col min="16" max="16" width="9.85546875" style="18" customWidth="1"/>
    <col min="17" max="17" width="12.42578125" style="331" customWidth="1"/>
    <col min="18" max="18" width="10" style="18" customWidth="1"/>
    <col min="19" max="19" width="8.85546875" customWidth="1"/>
    <col min="20" max="20" width="8.85546875" style="18" customWidth="1"/>
    <col min="21" max="21" width="14.42578125" style="373" customWidth="1"/>
    <col min="22" max="22" width="32.85546875" style="373" customWidth="1"/>
    <col min="23" max="23" width="73.140625" style="466" customWidth="1"/>
  </cols>
  <sheetData>
    <row r="1" spans="1:23" ht="20.25" x14ac:dyDescent="0.3">
      <c r="A1" s="17" t="s">
        <v>307</v>
      </c>
      <c r="C1" s="54"/>
      <c r="D1" s="500"/>
      <c r="E1" s="501"/>
      <c r="F1" s="371"/>
      <c r="G1" s="200"/>
      <c r="H1" s="200"/>
      <c r="L1" s="424"/>
      <c r="N1" s="447"/>
    </row>
    <row r="2" spans="1:23" ht="13.5" customHeight="1" x14ac:dyDescent="0.3">
      <c r="A2" s="17"/>
      <c r="C2" s="54"/>
      <c r="D2" s="418"/>
      <c r="E2" s="417"/>
      <c r="F2" s="200"/>
      <c r="G2" s="18"/>
      <c r="H2" s="18"/>
      <c r="L2" s="424"/>
      <c r="M2" s="183"/>
      <c r="N2" s="448"/>
      <c r="P2" s="24"/>
      <c r="Q2" s="183"/>
      <c r="S2" s="418"/>
      <c r="T2"/>
      <c r="U2"/>
      <c r="V2"/>
      <c r="W2" s="467"/>
    </row>
    <row r="3" spans="1:23" ht="24.75" customHeight="1" x14ac:dyDescent="0.3">
      <c r="A3" s="17"/>
      <c r="C3" s="214" t="s">
        <v>282</v>
      </c>
      <c r="E3" s="372"/>
      <c r="F3" s="200"/>
      <c r="G3" s="18"/>
      <c r="H3" s="18"/>
      <c r="L3" s="424"/>
      <c r="M3" s="183"/>
      <c r="N3" s="448"/>
      <c r="P3" s="24"/>
      <c r="Q3" s="183"/>
      <c r="S3" s="373"/>
      <c r="T3"/>
      <c r="U3"/>
      <c r="V3"/>
      <c r="W3" s="467"/>
    </row>
    <row r="4" spans="1:23" ht="24" customHeight="1" x14ac:dyDescent="0.3">
      <c r="A4" s="17"/>
      <c r="C4" s="214" t="s">
        <v>283</v>
      </c>
      <c r="E4" s="372"/>
      <c r="F4" s="200"/>
      <c r="G4" s="18"/>
      <c r="H4" s="18"/>
      <c r="L4" s="424"/>
      <c r="M4" s="183"/>
      <c r="N4" s="448"/>
      <c r="P4" s="24"/>
      <c r="Q4" s="183"/>
      <c r="S4" s="373"/>
      <c r="T4"/>
      <c r="U4"/>
      <c r="V4"/>
      <c r="W4" s="467"/>
    </row>
    <row r="5" spans="1:23" ht="21.75" customHeight="1" x14ac:dyDescent="0.3">
      <c r="A5" s="17"/>
      <c r="C5" s="370" t="s">
        <v>281</v>
      </c>
      <c r="D5" s="229"/>
      <c r="E5" s="372"/>
      <c r="F5" s="200"/>
      <c r="G5" s="18"/>
      <c r="H5" s="18"/>
      <c r="K5" s="183"/>
      <c r="L5" s="424"/>
      <c r="N5" s="449"/>
      <c r="Q5" s="332"/>
      <c r="R5" s="373"/>
      <c r="S5" s="4"/>
      <c r="T5"/>
      <c r="U5"/>
      <c r="V5"/>
    </row>
    <row r="6" spans="1:23" ht="15" x14ac:dyDescent="0.25">
      <c r="C6" s="80"/>
      <c r="D6" s="502"/>
      <c r="E6" s="502"/>
      <c r="L6" s="424"/>
      <c r="N6" s="447"/>
    </row>
    <row r="7" spans="1:23" s="101" customFormat="1" ht="57" customHeight="1" x14ac:dyDescent="0.2">
      <c r="A7" s="97" t="s">
        <v>13</v>
      </c>
      <c r="B7" s="98" t="s">
        <v>1</v>
      </c>
      <c r="C7" s="98" t="s">
        <v>43</v>
      </c>
      <c r="D7" s="98" t="s">
        <v>52</v>
      </c>
      <c r="E7" s="98" t="s">
        <v>48</v>
      </c>
      <c r="F7" s="98" t="s">
        <v>292</v>
      </c>
      <c r="G7" s="202" t="s">
        <v>300</v>
      </c>
      <c r="H7" s="202" t="s">
        <v>332</v>
      </c>
      <c r="I7" s="128" t="s">
        <v>308</v>
      </c>
      <c r="J7" s="127" t="s">
        <v>15</v>
      </c>
      <c r="K7" s="127" t="s">
        <v>16</v>
      </c>
      <c r="L7" s="430" t="s">
        <v>17</v>
      </c>
      <c r="M7" s="127" t="s">
        <v>18</v>
      </c>
      <c r="N7" s="459" t="s">
        <v>19</v>
      </c>
      <c r="O7" s="127" t="s">
        <v>20</v>
      </c>
      <c r="P7" s="127" t="s">
        <v>21</v>
      </c>
      <c r="Q7" s="184" t="s">
        <v>22</v>
      </c>
      <c r="R7" s="127" t="s">
        <v>23</v>
      </c>
      <c r="S7" s="127" t="s">
        <v>25</v>
      </c>
      <c r="T7" s="127" t="s">
        <v>24</v>
      </c>
      <c r="U7" s="129" t="s">
        <v>236</v>
      </c>
      <c r="V7" s="358" t="s">
        <v>249</v>
      </c>
      <c r="W7" s="468" t="s">
        <v>30</v>
      </c>
    </row>
    <row r="8" spans="1:23" ht="15.75" x14ac:dyDescent="0.25">
      <c r="A8" s="40"/>
      <c r="B8" s="76" t="s">
        <v>6</v>
      </c>
      <c r="C8" s="77"/>
      <c r="D8" s="77"/>
      <c r="E8" s="77"/>
      <c r="F8" s="77"/>
      <c r="G8" s="77"/>
      <c r="H8" s="77"/>
      <c r="I8" s="77"/>
      <c r="J8" s="77"/>
      <c r="K8" s="77"/>
      <c r="L8" s="428"/>
      <c r="M8" s="77"/>
      <c r="N8" s="451"/>
      <c r="O8" s="77"/>
      <c r="P8" s="77"/>
      <c r="Q8" s="175"/>
      <c r="R8" s="77"/>
      <c r="S8" s="77"/>
      <c r="T8" s="77"/>
      <c r="U8" s="77"/>
      <c r="V8" s="341"/>
    </row>
    <row r="9" spans="1:23" s="38" customFormat="1" ht="15.75" x14ac:dyDescent="0.25">
      <c r="A9" s="65">
        <v>1</v>
      </c>
      <c r="B9" s="41" t="s">
        <v>6</v>
      </c>
      <c r="C9" s="46"/>
      <c r="D9" s="46"/>
      <c r="E9" s="56"/>
      <c r="F9" s="42" t="s">
        <v>69</v>
      </c>
      <c r="G9" s="203">
        <v>42850</v>
      </c>
      <c r="H9" s="203">
        <v>42850</v>
      </c>
      <c r="I9" s="43"/>
      <c r="J9" s="43"/>
      <c r="K9" s="43"/>
      <c r="L9" s="425"/>
      <c r="M9" s="43"/>
      <c r="N9" s="452"/>
      <c r="O9" s="43"/>
      <c r="P9" s="44"/>
      <c r="Q9" s="333"/>
      <c r="R9" s="44"/>
      <c r="S9" s="41"/>
      <c r="T9" s="44"/>
      <c r="U9" s="157"/>
      <c r="V9" s="342"/>
      <c r="W9" s="466"/>
    </row>
    <row r="10" spans="1:23" s="38" customFormat="1" ht="15.75" x14ac:dyDescent="0.25">
      <c r="A10" s="58"/>
      <c r="B10" s="78" t="s">
        <v>68</v>
      </c>
      <c r="C10" s="79"/>
      <c r="D10" s="79"/>
      <c r="E10" s="79"/>
      <c r="F10" s="79"/>
      <c r="G10" s="79"/>
      <c r="H10" s="79"/>
      <c r="I10" s="79"/>
      <c r="J10" s="79"/>
      <c r="K10" s="79"/>
      <c r="L10" s="429"/>
      <c r="M10" s="79"/>
      <c r="N10" s="453"/>
      <c r="O10" s="79"/>
      <c r="P10" s="79"/>
      <c r="Q10" s="177"/>
      <c r="R10" s="79"/>
      <c r="S10" s="79"/>
      <c r="T10" s="79"/>
      <c r="U10" s="79"/>
      <c r="V10" s="343"/>
      <c r="W10" s="466"/>
    </row>
    <row r="11" spans="1:23" s="38" customFormat="1" ht="15.75" x14ac:dyDescent="0.25">
      <c r="A11" s="65">
        <v>2</v>
      </c>
      <c r="B11" s="41" t="s">
        <v>29</v>
      </c>
      <c r="C11" s="46"/>
      <c r="D11" s="46"/>
      <c r="E11" s="56"/>
      <c r="F11" s="42" t="s">
        <v>134</v>
      </c>
      <c r="G11" s="204" t="s">
        <v>204</v>
      </c>
      <c r="H11" s="204"/>
      <c r="I11" s="43"/>
      <c r="J11" s="43"/>
      <c r="K11" s="43"/>
      <c r="L11" s="425"/>
      <c r="M11" s="43"/>
      <c r="N11" s="452"/>
      <c r="O11" s="43"/>
      <c r="P11" s="44"/>
      <c r="Q11" s="333"/>
      <c r="R11" s="44"/>
      <c r="S11" s="41"/>
      <c r="T11" s="44"/>
      <c r="U11" s="157"/>
      <c r="V11" s="342"/>
      <c r="W11" s="466"/>
    </row>
    <row r="12" spans="1:23" ht="6.75" customHeight="1" x14ac:dyDescent="0.2">
      <c r="A12" s="47"/>
      <c r="B12" s="48"/>
      <c r="C12" s="49"/>
      <c r="D12" s="49"/>
      <c r="E12" s="57"/>
      <c r="F12" s="49"/>
      <c r="G12" s="122"/>
      <c r="H12" s="122"/>
      <c r="I12" s="51"/>
      <c r="J12" s="51"/>
      <c r="K12" s="51"/>
      <c r="L12" s="426"/>
      <c r="M12" s="51"/>
      <c r="N12" s="454"/>
      <c r="O12" s="51"/>
      <c r="P12" s="51"/>
      <c r="Q12" s="334"/>
      <c r="R12" s="51"/>
      <c r="S12" s="48"/>
      <c r="T12" s="51"/>
      <c r="U12" s="122"/>
      <c r="V12" s="344"/>
    </row>
    <row r="13" spans="1:23" ht="15.6" customHeight="1" x14ac:dyDescent="0.25">
      <c r="A13" s="53"/>
      <c r="B13" s="75" t="s">
        <v>26</v>
      </c>
      <c r="C13" s="75"/>
      <c r="D13" s="75"/>
      <c r="E13" s="75"/>
      <c r="F13" s="75"/>
      <c r="G13" s="75"/>
      <c r="H13" s="75"/>
      <c r="I13" s="75"/>
      <c r="J13" s="75"/>
      <c r="K13" s="75"/>
      <c r="L13" s="427"/>
      <c r="M13" s="75"/>
      <c r="N13" s="455"/>
      <c r="O13" s="75"/>
      <c r="P13" s="75"/>
      <c r="Q13" s="179"/>
      <c r="R13" s="75"/>
      <c r="S13" s="75"/>
      <c r="T13" s="75"/>
      <c r="U13" s="75"/>
      <c r="V13" s="345"/>
    </row>
    <row r="14" spans="1:23" s="27" customFormat="1" ht="15.75" x14ac:dyDescent="0.25">
      <c r="A14" s="137"/>
      <c r="B14" s="138"/>
      <c r="C14" s="139" t="s">
        <v>208</v>
      </c>
      <c r="D14" s="138"/>
      <c r="E14" s="138"/>
      <c r="F14" s="139" t="s">
        <v>155</v>
      </c>
      <c r="G14" s="205">
        <v>23820</v>
      </c>
      <c r="H14" s="205">
        <v>23820</v>
      </c>
      <c r="I14" s="138"/>
      <c r="J14" s="138"/>
      <c r="K14" s="138"/>
      <c r="L14" s="482" t="s">
        <v>322</v>
      </c>
      <c r="M14" s="138"/>
      <c r="N14" s="456"/>
      <c r="O14" s="138"/>
      <c r="P14" s="138"/>
      <c r="Q14" s="335"/>
      <c r="R14" s="138"/>
      <c r="S14" s="138"/>
      <c r="T14" s="138"/>
      <c r="U14" s="138"/>
      <c r="V14" s="346"/>
      <c r="W14" s="469"/>
    </row>
    <row r="15" spans="1:23" s="38" customFormat="1" ht="48.75" customHeight="1" x14ac:dyDescent="0.2">
      <c r="A15" s="65">
        <v>3</v>
      </c>
      <c r="B15" s="67" t="s">
        <v>5</v>
      </c>
      <c r="C15" s="81" t="s">
        <v>58</v>
      </c>
      <c r="D15" s="85" t="s">
        <v>59</v>
      </c>
      <c r="E15" s="86">
        <v>156117</v>
      </c>
      <c r="F15" s="81" t="s">
        <v>293</v>
      </c>
      <c r="G15" s="207">
        <v>1500</v>
      </c>
      <c r="H15" s="207">
        <v>1500</v>
      </c>
      <c r="I15" s="174"/>
      <c r="J15" s="437">
        <v>5</v>
      </c>
      <c r="K15" s="174"/>
      <c r="L15" s="432" t="s">
        <v>28</v>
      </c>
      <c r="M15" s="174"/>
      <c r="N15" s="450">
        <v>5</v>
      </c>
      <c r="O15" s="174"/>
      <c r="P15" s="174">
        <v>5</v>
      </c>
      <c r="Q15" s="174">
        <v>5</v>
      </c>
      <c r="R15" s="147"/>
      <c r="S15" s="174">
        <v>5</v>
      </c>
      <c r="T15" s="174">
        <v>5</v>
      </c>
      <c r="U15" s="339"/>
      <c r="V15" s="347"/>
      <c r="W15" s="470"/>
    </row>
    <row r="16" spans="1:23" s="38" customFormat="1" ht="48.75" customHeight="1" x14ac:dyDescent="0.2">
      <c r="A16" s="503">
        <v>4</v>
      </c>
      <c r="B16" s="505" t="s">
        <v>5</v>
      </c>
      <c r="C16" s="364" t="s">
        <v>162</v>
      </c>
      <c r="D16" s="496" t="s">
        <v>306</v>
      </c>
      <c r="E16" s="498">
        <v>395290</v>
      </c>
      <c r="F16" s="364" t="s">
        <v>259</v>
      </c>
      <c r="G16" s="494">
        <v>200</v>
      </c>
      <c r="H16" s="494">
        <v>200</v>
      </c>
      <c r="I16" s="174"/>
      <c r="J16" s="437">
        <v>5</v>
      </c>
      <c r="K16" s="174"/>
      <c r="L16" s="432">
        <v>5</v>
      </c>
      <c r="M16" s="174"/>
      <c r="N16" s="450">
        <v>5</v>
      </c>
      <c r="O16" s="174"/>
      <c r="P16" s="174">
        <v>5</v>
      </c>
      <c r="Q16" s="174">
        <v>5</v>
      </c>
      <c r="R16" s="147"/>
      <c r="S16" s="174">
        <v>4</v>
      </c>
      <c r="T16" s="174">
        <v>4</v>
      </c>
      <c r="U16" s="339"/>
      <c r="W16" s="197"/>
    </row>
    <row r="17" spans="1:23" s="38" customFormat="1" ht="34.5" customHeight="1" x14ac:dyDescent="0.2">
      <c r="A17" s="504"/>
      <c r="B17" s="506"/>
      <c r="C17" s="367" t="s">
        <v>252</v>
      </c>
      <c r="D17" s="497"/>
      <c r="E17" s="499"/>
      <c r="F17" s="367" t="s">
        <v>260</v>
      </c>
      <c r="G17" s="495"/>
      <c r="H17" s="495"/>
      <c r="I17" s="174"/>
      <c r="J17" s="437">
        <v>2</v>
      </c>
      <c r="K17" s="174"/>
      <c r="L17" s="432">
        <v>4</v>
      </c>
      <c r="M17" s="174"/>
      <c r="N17" s="450">
        <v>5</v>
      </c>
      <c r="O17" s="174"/>
      <c r="P17" s="174">
        <v>4</v>
      </c>
      <c r="Q17" s="174">
        <v>3</v>
      </c>
      <c r="R17" s="147"/>
      <c r="S17" s="174">
        <v>3</v>
      </c>
      <c r="T17" s="174">
        <v>3</v>
      </c>
      <c r="U17" s="339"/>
      <c r="V17" s="347"/>
      <c r="W17" s="197"/>
    </row>
    <row r="18" spans="1:23" s="423" customFormat="1" ht="34.5" customHeight="1" x14ac:dyDescent="0.2">
      <c r="A18" s="420"/>
      <c r="B18" s="67" t="s">
        <v>5</v>
      </c>
      <c r="C18" s="81" t="s">
        <v>37</v>
      </c>
      <c r="D18" s="85" t="s">
        <v>143</v>
      </c>
      <c r="E18" s="86">
        <v>328188</v>
      </c>
      <c r="F18" s="81" t="s">
        <v>323</v>
      </c>
      <c r="G18" s="416">
        <v>50</v>
      </c>
      <c r="H18" s="479">
        <v>50</v>
      </c>
      <c r="I18" s="421"/>
      <c r="J18" s="432"/>
      <c r="K18" s="432"/>
      <c r="L18" s="432">
        <v>2</v>
      </c>
      <c r="M18" s="432"/>
      <c r="N18" s="450">
        <v>3</v>
      </c>
      <c r="O18" s="432"/>
      <c r="P18" s="432">
        <v>2</v>
      </c>
      <c r="Q18" s="432">
        <v>4</v>
      </c>
      <c r="R18" s="147"/>
      <c r="S18" s="432">
        <v>3</v>
      </c>
      <c r="T18" s="432" t="s">
        <v>100</v>
      </c>
      <c r="U18" s="422"/>
      <c r="V18" s="464" t="s">
        <v>321</v>
      </c>
      <c r="W18" s="465" t="s">
        <v>315</v>
      </c>
    </row>
    <row r="19" spans="1:23" s="145" customFormat="1" ht="30" hidden="1" customHeight="1" x14ac:dyDescent="0.2">
      <c r="A19" s="160">
        <v>5</v>
      </c>
      <c r="B19" s="146" t="s">
        <v>5</v>
      </c>
      <c r="C19" s="140" t="s">
        <v>228</v>
      </c>
      <c r="D19" s="141" t="s">
        <v>223</v>
      </c>
      <c r="E19" s="142">
        <v>152054</v>
      </c>
      <c r="F19" s="140" t="s">
        <v>229</v>
      </c>
      <c r="G19" s="391"/>
      <c r="H19" s="391"/>
      <c r="I19" s="181"/>
      <c r="J19" s="392"/>
      <c r="K19" s="392"/>
      <c r="L19" s="435"/>
      <c r="M19" s="392"/>
      <c r="N19" s="457"/>
      <c r="O19" s="392"/>
      <c r="P19" s="392"/>
      <c r="Q19" s="143"/>
      <c r="R19" s="393"/>
      <c r="S19" s="392"/>
      <c r="T19" s="392"/>
      <c r="U19" s="411"/>
      <c r="V19" s="140"/>
      <c r="W19" s="471"/>
    </row>
    <row r="20" spans="1:23" s="145" customFormat="1" ht="30" hidden="1" customHeight="1" x14ac:dyDescent="0.2">
      <c r="A20" s="160">
        <v>6</v>
      </c>
      <c r="B20" s="394" t="s">
        <v>5</v>
      </c>
      <c r="C20" s="155" t="s">
        <v>49</v>
      </c>
      <c r="D20" s="395" t="s">
        <v>102</v>
      </c>
      <c r="E20" s="396">
        <v>469690</v>
      </c>
      <c r="F20" s="397" t="s">
        <v>224</v>
      </c>
      <c r="G20" s="398"/>
      <c r="H20" s="398"/>
      <c r="I20" s="399"/>
      <c r="J20" s="399"/>
      <c r="K20" s="181"/>
      <c r="L20" s="433"/>
      <c r="M20" s="400"/>
      <c r="N20" s="462"/>
      <c r="O20" s="399"/>
      <c r="P20" s="399"/>
      <c r="Q20" s="399"/>
      <c r="R20" s="396"/>
      <c r="S20" s="399"/>
      <c r="T20" s="400"/>
      <c r="U20" s="412"/>
      <c r="V20" s="401"/>
      <c r="W20" s="472"/>
    </row>
    <row r="21" spans="1:23" s="390" customFormat="1" ht="33.75" customHeight="1" x14ac:dyDescent="0.2">
      <c r="A21" s="231">
        <v>7</v>
      </c>
      <c r="B21" s="67" t="s">
        <v>5</v>
      </c>
      <c r="C21" s="81" t="s">
        <v>284</v>
      </c>
      <c r="D21" s="85" t="s">
        <v>59</v>
      </c>
      <c r="E21" s="86"/>
      <c r="F21" s="81" t="s">
        <v>302</v>
      </c>
      <c r="G21" s="206">
        <v>400</v>
      </c>
      <c r="H21" s="206">
        <v>400</v>
      </c>
      <c r="I21" s="232"/>
      <c r="J21" s="438">
        <v>3</v>
      </c>
      <c r="K21" s="232"/>
      <c r="L21" s="434" t="s">
        <v>312</v>
      </c>
      <c r="M21" s="232"/>
      <c r="N21" s="460">
        <v>3</v>
      </c>
      <c r="O21" s="232"/>
      <c r="P21" s="232">
        <v>3</v>
      </c>
      <c r="Q21" s="232">
        <v>5</v>
      </c>
      <c r="R21" s="388"/>
      <c r="S21" s="388">
        <v>5</v>
      </c>
      <c r="T21" s="232">
        <v>5</v>
      </c>
      <c r="U21" s="410"/>
      <c r="V21" s="389"/>
      <c r="W21" s="473" t="s">
        <v>316</v>
      </c>
    </row>
    <row r="22" spans="1:23" s="38" customFormat="1" ht="22.5" customHeight="1" x14ac:dyDescent="0.2">
      <c r="A22" s="489">
        <v>8</v>
      </c>
      <c r="B22" s="492" t="s">
        <v>2</v>
      </c>
      <c r="C22" s="364" t="s">
        <v>35</v>
      </c>
      <c r="D22" s="496" t="s">
        <v>120</v>
      </c>
      <c r="E22" s="498">
        <v>123452</v>
      </c>
      <c r="F22" s="364" t="s">
        <v>304</v>
      </c>
      <c r="G22" s="494">
        <v>620</v>
      </c>
      <c r="H22" s="494">
        <v>620</v>
      </c>
      <c r="I22" s="174"/>
      <c r="J22" s="490">
        <v>1</v>
      </c>
      <c r="K22" s="174"/>
      <c r="L22" s="432">
        <v>2</v>
      </c>
      <c r="M22" s="174"/>
      <c r="N22" s="450">
        <v>4</v>
      </c>
      <c r="O22" s="174"/>
      <c r="P22" s="174">
        <v>3</v>
      </c>
      <c r="Q22" s="174">
        <v>3</v>
      </c>
      <c r="R22" s="147"/>
      <c r="S22" s="174">
        <v>3</v>
      </c>
      <c r="T22" s="174">
        <v>3</v>
      </c>
      <c r="U22" s="339"/>
      <c r="V22" s="187"/>
      <c r="W22" s="197"/>
    </row>
    <row r="23" spans="1:23" s="38" customFormat="1" ht="23.25" customHeight="1" x14ac:dyDescent="0.2">
      <c r="A23" s="488"/>
      <c r="B23" s="493"/>
      <c r="C23" s="228"/>
      <c r="D23" s="497"/>
      <c r="E23" s="499"/>
      <c r="F23" s="228" t="s">
        <v>305</v>
      </c>
      <c r="G23" s="495"/>
      <c r="H23" s="495"/>
      <c r="I23" s="174"/>
      <c r="J23" s="491"/>
      <c r="K23" s="174"/>
      <c r="L23" s="432">
        <v>4</v>
      </c>
      <c r="M23" s="174"/>
      <c r="N23" s="450">
        <v>4</v>
      </c>
      <c r="O23" s="174"/>
      <c r="P23" s="174">
        <v>2</v>
      </c>
      <c r="Q23" s="174">
        <v>4</v>
      </c>
      <c r="R23" s="147"/>
      <c r="S23" s="174">
        <v>3</v>
      </c>
      <c r="T23" s="174">
        <v>3</v>
      </c>
      <c r="U23" s="339"/>
      <c r="V23" s="187"/>
      <c r="W23" s="197"/>
    </row>
    <row r="24" spans="1:23" s="38" customFormat="1" ht="36" customHeight="1" x14ac:dyDescent="0.2">
      <c r="A24" s="65">
        <v>9</v>
      </c>
      <c r="B24" s="66" t="s">
        <v>40</v>
      </c>
      <c r="C24" s="83" t="s">
        <v>51</v>
      </c>
      <c r="D24" s="92" t="s">
        <v>342</v>
      </c>
      <c r="E24" s="89">
        <v>122645</v>
      </c>
      <c r="F24" s="81" t="s">
        <v>309</v>
      </c>
      <c r="G24" s="207">
        <v>400</v>
      </c>
      <c r="H24" s="207">
        <v>400</v>
      </c>
      <c r="I24" s="174" t="s">
        <v>28</v>
      </c>
      <c r="J24" s="439">
        <v>4</v>
      </c>
      <c r="K24" s="174"/>
      <c r="L24" s="432" t="s">
        <v>28</v>
      </c>
      <c r="M24" s="174"/>
      <c r="N24" s="450">
        <v>4</v>
      </c>
      <c r="O24" s="174"/>
      <c r="P24" s="174">
        <v>3</v>
      </c>
      <c r="Q24" s="174" t="s">
        <v>28</v>
      </c>
      <c r="R24" s="147"/>
      <c r="S24" s="174" t="s">
        <v>28</v>
      </c>
      <c r="T24" s="432" t="s">
        <v>28</v>
      </c>
      <c r="U24" s="339"/>
      <c r="V24" s="187"/>
      <c r="W24" s="197"/>
    </row>
    <row r="25" spans="1:23" s="390" customFormat="1" ht="32.25" customHeight="1" x14ac:dyDescent="0.2">
      <c r="A25" s="65">
        <v>10</v>
      </c>
      <c r="B25" s="67" t="s">
        <v>41</v>
      </c>
      <c r="C25" s="81" t="s">
        <v>285</v>
      </c>
      <c r="D25" s="85" t="s">
        <v>59</v>
      </c>
      <c r="E25" s="86"/>
      <c r="F25" s="81" t="s">
        <v>269</v>
      </c>
      <c r="G25" s="206">
        <v>450</v>
      </c>
      <c r="H25" s="206">
        <v>450</v>
      </c>
      <c r="I25" s="232"/>
      <c r="J25" s="440">
        <v>4</v>
      </c>
      <c r="K25" s="232"/>
      <c r="L25" s="434">
        <v>5</v>
      </c>
      <c r="M25" s="232"/>
      <c r="N25" s="460"/>
      <c r="O25" s="232"/>
      <c r="P25" s="232">
        <v>4</v>
      </c>
      <c r="Q25" s="232">
        <v>5</v>
      </c>
      <c r="R25" s="388"/>
      <c r="S25" s="232">
        <v>5</v>
      </c>
      <c r="T25" s="434">
        <v>5</v>
      </c>
      <c r="U25" s="410"/>
      <c r="V25" s="389"/>
      <c r="W25" s="473"/>
    </row>
    <row r="26" spans="1:23" s="38" customFormat="1" ht="31.5" customHeight="1" x14ac:dyDescent="0.2">
      <c r="A26" s="65">
        <v>11</v>
      </c>
      <c r="B26" s="66" t="s">
        <v>41</v>
      </c>
      <c r="C26" s="83" t="s">
        <v>163</v>
      </c>
      <c r="D26" s="85" t="s">
        <v>148</v>
      </c>
      <c r="E26" s="86">
        <v>478299</v>
      </c>
      <c r="F26" s="81" t="s">
        <v>219</v>
      </c>
      <c r="G26" s="207">
        <v>300</v>
      </c>
      <c r="H26" s="207">
        <v>300</v>
      </c>
      <c r="I26" s="174"/>
      <c r="J26" s="439">
        <v>3</v>
      </c>
      <c r="K26" s="174"/>
      <c r="L26" s="432" t="s">
        <v>312</v>
      </c>
      <c r="M26" s="174"/>
      <c r="N26" s="450">
        <v>5</v>
      </c>
      <c r="O26" s="174"/>
      <c r="P26" s="174" t="s">
        <v>310</v>
      </c>
      <c r="Q26" s="174">
        <v>3</v>
      </c>
      <c r="R26" s="147"/>
      <c r="S26" s="174">
        <v>3</v>
      </c>
      <c r="T26" s="174">
        <v>4</v>
      </c>
      <c r="U26" s="339"/>
      <c r="V26" s="187"/>
      <c r="W26" s="470" t="s">
        <v>317</v>
      </c>
    </row>
    <row r="27" spans="1:23" s="38" customFormat="1" ht="33" customHeight="1" x14ac:dyDescent="0.2">
      <c r="A27" s="65">
        <v>12</v>
      </c>
      <c r="B27" s="67" t="s">
        <v>41</v>
      </c>
      <c r="C27" s="82" t="s">
        <v>221</v>
      </c>
      <c r="D27" s="85" t="s">
        <v>148</v>
      </c>
      <c r="E27" s="86">
        <v>376133</v>
      </c>
      <c r="F27" s="81" t="s">
        <v>291</v>
      </c>
      <c r="G27" s="207">
        <v>10000</v>
      </c>
      <c r="H27" s="207">
        <v>10000</v>
      </c>
      <c r="I27" s="174"/>
      <c r="J27" s="174">
        <v>4</v>
      </c>
      <c r="K27" s="174"/>
      <c r="L27" s="432">
        <v>1</v>
      </c>
      <c r="M27" s="174"/>
      <c r="N27" s="450">
        <v>4</v>
      </c>
      <c r="O27" s="174"/>
      <c r="P27" s="174">
        <v>5</v>
      </c>
      <c r="Q27" s="174">
        <v>1</v>
      </c>
      <c r="R27" s="147"/>
      <c r="S27" s="174">
        <v>5</v>
      </c>
      <c r="T27" s="174">
        <v>5</v>
      </c>
      <c r="U27" s="339"/>
      <c r="V27" s="187"/>
      <c r="W27" s="197" t="s">
        <v>320</v>
      </c>
    </row>
    <row r="28" spans="1:23" s="38" customFormat="1" ht="41.25" customHeight="1" x14ac:dyDescent="0.2">
      <c r="A28" s="65">
        <v>13</v>
      </c>
      <c r="B28" s="66" t="s">
        <v>4</v>
      </c>
      <c r="C28" s="170" t="s">
        <v>57</v>
      </c>
      <c r="D28" s="92" t="s">
        <v>148</v>
      </c>
      <c r="E28" s="89">
        <v>142630</v>
      </c>
      <c r="F28" s="81" t="s">
        <v>324</v>
      </c>
      <c r="G28" s="207">
        <v>4200</v>
      </c>
      <c r="H28" s="207">
        <v>4200</v>
      </c>
      <c r="I28" s="174"/>
      <c r="J28" s="441">
        <v>4</v>
      </c>
      <c r="K28" s="174"/>
      <c r="L28" s="432">
        <v>4</v>
      </c>
      <c r="M28" s="174"/>
      <c r="N28" s="450">
        <v>4</v>
      </c>
      <c r="O28" s="174"/>
      <c r="P28" s="174" t="s">
        <v>311</v>
      </c>
      <c r="Q28" s="174">
        <v>4</v>
      </c>
      <c r="R28" s="147"/>
      <c r="S28" s="174">
        <v>5</v>
      </c>
      <c r="T28" s="174">
        <v>5</v>
      </c>
      <c r="U28" s="339"/>
      <c r="V28" s="187"/>
      <c r="W28" s="197"/>
    </row>
    <row r="29" spans="1:23" s="233" customFormat="1" ht="33.75" customHeight="1" x14ac:dyDescent="0.2">
      <c r="A29" s="65">
        <v>14</v>
      </c>
      <c r="B29" s="267" t="s">
        <v>3</v>
      </c>
      <c r="C29" s="403" t="s">
        <v>286</v>
      </c>
      <c r="D29" s="255" t="s">
        <v>54</v>
      </c>
      <c r="E29" s="255" t="s">
        <v>54</v>
      </c>
      <c r="F29" s="403" t="s">
        <v>294</v>
      </c>
      <c r="G29" s="206">
        <v>500</v>
      </c>
      <c r="H29" s="206">
        <v>500</v>
      </c>
      <c r="I29" s="232"/>
      <c r="J29" s="442">
        <v>4</v>
      </c>
      <c r="K29" s="404"/>
      <c r="L29" s="436">
        <v>3</v>
      </c>
      <c r="M29" s="402"/>
      <c r="N29" s="463">
        <v>5</v>
      </c>
      <c r="O29" s="402"/>
      <c r="P29" s="405">
        <v>5</v>
      </c>
      <c r="Q29" s="405">
        <v>4</v>
      </c>
      <c r="R29" s="402"/>
      <c r="S29" s="232">
        <v>4</v>
      </c>
      <c r="T29" s="404">
        <v>3</v>
      </c>
      <c r="U29" s="413"/>
      <c r="V29" s="406"/>
      <c r="W29" s="474"/>
    </row>
    <row r="30" spans="1:23" s="233" customFormat="1" ht="34.5" customHeight="1" x14ac:dyDescent="0.2">
      <c r="A30" s="65">
        <v>15</v>
      </c>
      <c r="B30" s="67" t="s">
        <v>3</v>
      </c>
      <c r="C30" s="81" t="s">
        <v>74</v>
      </c>
      <c r="D30" s="85" t="s">
        <v>326</v>
      </c>
      <c r="E30" s="86">
        <v>122434</v>
      </c>
      <c r="F30" s="81" t="s">
        <v>303</v>
      </c>
      <c r="G30" s="207">
        <v>1000</v>
      </c>
      <c r="H30" s="207">
        <v>1000</v>
      </c>
      <c r="I30" s="232"/>
      <c r="J30" s="443" t="s">
        <v>313</v>
      </c>
      <c r="K30" s="232"/>
      <c r="L30" s="434" t="s">
        <v>28</v>
      </c>
      <c r="M30" s="232"/>
      <c r="N30" s="460">
        <v>5</v>
      </c>
      <c r="O30" s="232"/>
      <c r="P30" s="232">
        <v>4</v>
      </c>
      <c r="Q30" s="232">
        <v>3</v>
      </c>
      <c r="R30" s="388"/>
      <c r="S30" s="232">
        <v>4</v>
      </c>
      <c r="T30" s="232">
        <v>4</v>
      </c>
      <c r="U30" s="410"/>
      <c r="V30" s="389"/>
      <c r="W30" s="191"/>
    </row>
    <row r="31" spans="1:23" s="390" customFormat="1" ht="37.5" customHeight="1" x14ac:dyDescent="0.2">
      <c r="A31" s="65">
        <v>16</v>
      </c>
      <c r="B31" s="267" t="s">
        <v>11</v>
      </c>
      <c r="C31" s="407" t="s">
        <v>287</v>
      </c>
      <c r="D31" s="255" t="s">
        <v>54</v>
      </c>
      <c r="E31" s="255" t="s">
        <v>54</v>
      </c>
      <c r="F31" s="403" t="s">
        <v>295</v>
      </c>
      <c r="G31" s="206">
        <v>500</v>
      </c>
      <c r="H31" s="206">
        <v>600</v>
      </c>
      <c r="I31" s="232"/>
      <c r="J31" s="446">
        <v>4</v>
      </c>
      <c r="K31" s="404"/>
      <c r="L31" s="436">
        <v>3</v>
      </c>
      <c r="M31" s="404"/>
      <c r="N31" s="463">
        <v>5</v>
      </c>
      <c r="O31" s="404"/>
      <c r="P31" s="405">
        <v>5</v>
      </c>
      <c r="Q31" s="405">
        <v>4</v>
      </c>
      <c r="R31" s="404"/>
      <c r="S31" s="404">
        <v>4</v>
      </c>
      <c r="T31" s="404">
        <v>3</v>
      </c>
      <c r="U31" s="414"/>
      <c r="V31" s="408"/>
      <c r="W31" s="475"/>
    </row>
    <row r="32" spans="1:23" s="233" customFormat="1" ht="39" customHeight="1" x14ac:dyDescent="0.2">
      <c r="A32" s="65">
        <v>17</v>
      </c>
      <c r="B32" s="267" t="s">
        <v>11</v>
      </c>
      <c r="C32" s="409" t="s">
        <v>288</v>
      </c>
      <c r="D32" s="255" t="s">
        <v>54</v>
      </c>
      <c r="E32" s="255" t="s">
        <v>54</v>
      </c>
      <c r="F32" s="403" t="s">
        <v>297</v>
      </c>
      <c r="G32" s="206">
        <v>600</v>
      </c>
      <c r="H32" s="206">
        <v>600</v>
      </c>
      <c r="I32" s="232"/>
      <c r="J32" s="446">
        <v>4</v>
      </c>
      <c r="K32" s="404"/>
      <c r="L32" s="436">
        <v>4</v>
      </c>
      <c r="M32" s="404"/>
      <c r="N32" s="463">
        <v>5</v>
      </c>
      <c r="O32" s="404"/>
      <c r="P32" s="405">
        <v>5</v>
      </c>
      <c r="Q32" s="405">
        <v>4</v>
      </c>
      <c r="R32" s="404"/>
      <c r="S32" s="404">
        <v>4</v>
      </c>
      <c r="T32" s="404">
        <v>4</v>
      </c>
      <c r="U32" s="413"/>
      <c r="V32" s="406"/>
      <c r="W32" s="474"/>
    </row>
    <row r="33" spans="1:23" s="233" customFormat="1" ht="39" customHeight="1" x14ac:dyDescent="0.2">
      <c r="A33" s="65">
        <v>18</v>
      </c>
      <c r="B33" s="267" t="s">
        <v>11</v>
      </c>
      <c r="C33" s="409" t="s">
        <v>289</v>
      </c>
      <c r="D33" s="255" t="s">
        <v>54</v>
      </c>
      <c r="E33" s="255" t="s">
        <v>54</v>
      </c>
      <c r="F33" s="403" t="s">
        <v>296</v>
      </c>
      <c r="G33" s="206">
        <v>500</v>
      </c>
      <c r="H33" s="206">
        <v>500</v>
      </c>
      <c r="I33" s="232"/>
      <c r="J33" s="446">
        <v>5</v>
      </c>
      <c r="K33" s="404"/>
      <c r="L33" s="436">
        <v>5</v>
      </c>
      <c r="M33" s="404"/>
      <c r="N33" s="463"/>
      <c r="O33" s="404"/>
      <c r="P33" s="405">
        <v>5</v>
      </c>
      <c r="Q33" s="405">
        <v>5</v>
      </c>
      <c r="R33" s="404"/>
      <c r="S33" s="419">
        <v>3</v>
      </c>
      <c r="T33" s="404">
        <v>4</v>
      </c>
      <c r="U33" s="413"/>
      <c r="V33" s="406"/>
      <c r="W33" s="474"/>
    </row>
    <row r="34" spans="1:23" s="233" customFormat="1" ht="39" customHeight="1" x14ac:dyDescent="0.2">
      <c r="A34" s="65">
        <v>19</v>
      </c>
      <c r="B34" s="267" t="s">
        <v>11</v>
      </c>
      <c r="C34" s="409" t="s">
        <v>343</v>
      </c>
      <c r="D34" s="255" t="s">
        <v>54</v>
      </c>
      <c r="E34" s="255" t="s">
        <v>54</v>
      </c>
      <c r="F34" s="403" t="s">
        <v>344</v>
      </c>
      <c r="G34" s="206">
        <v>1500</v>
      </c>
      <c r="H34" s="206">
        <v>1500</v>
      </c>
      <c r="I34" s="434"/>
      <c r="J34" s="463"/>
      <c r="K34" s="463"/>
      <c r="L34" s="436"/>
      <c r="M34" s="463"/>
      <c r="N34" s="463"/>
      <c r="O34" s="463"/>
      <c r="P34" s="405"/>
      <c r="Q34" s="405"/>
      <c r="R34" s="463"/>
      <c r="S34" s="436"/>
      <c r="T34" s="463"/>
      <c r="U34" s="413"/>
      <c r="V34" s="406"/>
      <c r="W34" s="474"/>
    </row>
    <row r="35" spans="1:23" s="233" customFormat="1" ht="45.75" customHeight="1" x14ac:dyDescent="0.2">
      <c r="A35" s="65">
        <v>20</v>
      </c>
      <c r="B35" s="64" t="s">
        <v>8</v>
      </c>
      <c r="C35" s="81" t="s">
        <v>78</v>
      </c>
      <c r="D35" s="85" t="s">
        <v>71</v>
      </c>
      <c r="E35" s="86">
        <v>334588</v>
      </c>
      <c r="F35" s="81" t="s">
        <v>333</v>
      </c>
      <c r="G35" s="207">
        <v>0</v>
      </c>
      <c r="H35" s="207">
        <v>0</v>
      </c>
      <c r="I35" s="232" t="s">
        <v>28</v>
      </c>
      <c r="J35" s="445">
        <v>1</v>
      </c>
      <c r="K35" s="232"/>
      <c r="L35" s="434" t="s">
        <v>28</v>
      </c>
      <c r="M35" s="232"/>
      <c r="N35" s="460">
        <v>5</v>
      </c>
      <c r="O35" s="232"/>
      <c r="P35" s="232"/>
      <c r="Q35" s="232" t="s">
        <v>28</v>
      </c>
      <c r="R35" s="388"/>
      <c r="S35" s="410" t="s">
        <v>28</v>
      </c>
      <c r="T35" s="410" t="s">
        <v>28</v>
      </c>
      <c r="U35" s="410"/>
      <c r="V35" s="389"/>
      <c r="W35" s="191" t="s">
        <v>314</v>
      </c>
    </row>
    <row r="36" spans="1:23" s="233" customFormat="1" ht="45" customHeight="1" x14ac:dyDescent="0.2">
      <c r="A36" s="65">
        <v>21</v>
      </c>
      <c r="B36" s="267" t="s">
        <v>8</v>
      </c>
      <c r="C36" s="409" t="s">
        <v>340</v>
      </c>
      <c r="D36" s="255" t="s">
        <v>54</v>
      </c>
      <c r="E36" s="255" t="s">
        <v>54</v>
      </c>
      <c r="F36" s="403" t="s">
        <v>341</v>
      </c>
      <c r="G36" s="206" t="s">
        <v>54</v>
      </c>
      <c r="H36" s="206" t="s">
        <v>54</v>
      </c>
      <c r="I36" s="434"/>
      <c r="J36" s="463">
        <v>4</v>
      </c>
      <c r="K36" s="463"/>
      <c r="L36" s="463"/>
      <c r="M36" s="463"/>
      <c r="N36" s="463"/>
      <c r="O36" s="463"/>
      <c r="P36" s="405">
        <v>5</v>
      </c>
      <c r="Q36" s="405">
        <v>4</v>
      </c>
      <c r="R36" s="463"/>
      <c r="S36" s="463">
        <v>3</v>
      </c>
      <c r="T36" s="463">
        <v>2</v>
      </c>
      <c r="U36" s="413"/>
      <c r="V36" s="406" t="s">
        <v>318</v>
      </c>
      <c r="W36" s="475" t="s">
        <v>319</v>
      </c>
    </row>
    <row r="37" spans="1:23" s="233" customFormat="1" ht="45" customHeight="1" x14ac:dyDescent="0.2">
      <c r="A37" s="65">
        <v>22</v>
      </c>
      <c r="B37" s="267" t="s">
        <v>42</v>
      </c>
      <c r="C37" s="409" t="s">
        <v>290</v>
      </c>
      <c r="D37" s="255" t="s">
        <v>54</v>
      </c>
      <c r="E37" s="255" t="s">
        <v>54</v>
      </c>
      <c r="F37" s="403" t="s">
        <v>298</v>
      </c>
      <c r="G37" s="206">
        <v>500</v>
      </c>
      <c r="H37" s="206">
        <v>500</v>
      </c>
      <c r="I37" s="232"/>
      <c r="J37" s="446">
        <v>5</v>
      </c>
      <c r="K37" s="404"/>
      <c r="L37" s="436">
        <v>3</v>
      </c>
      <c r="M37" s="404"/>
      <c r="N37" s="463">
        <v>5</v>
      </c>
      <c r="O37" s="404"/>
      <c r="P37" s="405">
        <v>4</v>
      </c>
      <c r="Q37" s="405">
        <v>4</v>
      </c>
      <c r="R37" s="404"/>
      <c r="S37" s="404">
        <v>4</v>
      </c>
      <c r="T37" s="404">
        <v>3</v>
      </c>
      <c r="U37" s="413"/>
      <c r="V37" s="406"/>
      <c r="W37" s="475"/>
    </row>
    <row r="38" spans="1:23" s="38" customFormat="1" ht="49.5" customHeight="1" x14ac:dyDescent="0.2">
      <c r="A38" s="65">
        <v>23</v>
      </c>
      <c r="B38" s="66" t="s">
        <v>9</v>
      </c>
      <c r="C38" s="170" t="s">
        <v>301</v>
      </c>
      <c r="D38" s="85" t="s">
        <v>144</v>
      </c>
      <c r="E38" s="86">
        <v>456609</v>
      </c>
      <c r="F38" s="81" t="s">
        <v>325</v>
      </c>
      <c r="G38" s="206">
        <v>250</v>
      </c>
      <c r="H38" s="206">
        <v>250</v>
      </c>
      <c r="I38" s="174"/>
      <c r="J38" s="444">
        <v>4</v>
      </c>
      <c r="K38" s="174"/>
      <c r="L38" s="432">
        <v>4</v>
      </c>
      <c r="M38" s="174"/>
      <c r="N38" s="450">
        <v>5</v>
      </c>
      <c r="O38" s="174"/>
      <c r="P38" s="174">
        <v>4</v>
      </c>
      <c r="Q38" s="174">
        <v>4</v>
      </c>
      <c r="R38" s="147"/>
      <c r="S38" s="339">
        <v>3</v>
      </c>
      <c r="T38" s="174">
        <v>3</v>
      </c>
      <c r="U38" s="339"/>
      <c r="V38" s="187"/>
      <c r="W38" s="197"/>
    </row>
    <row r="39" spans="1:23" s="38" customFormat="1" ht="48" customHeight="1" x14ac:dyDescent="0.2">
      <c r="A39" s="65">
        <v>24</v>
      </c>
      <c r="B39" s="66" t="s">
        <v>10</v>
      </c>
      <c r="C39" s="170" t="s">
        <v>157</v>
      </c>
      <c r="D39" s="85" t="s">
        <v>142</v>
      </c>
      <c r="E39" s="86" t="s">
        <v>140</v>
      </c>
      <c r="F39" s="81" t="s">
        <v>299</v>
      </c>
      <c r="G39" s="206">
        <v>0</v>
      </c>
      <c r="H39" s="206">
        <v>0</v>
      </c>
      <c r="I39" s="174" t="s">
        <v>28</v>
      </c>
      <c r="J39" s="444">
        <v>5</v>
      </c>
      <c r="K39" s="174"/>
      <c r="L39" s="432" t="s">
        <v>28</v>
      </c>
      <c r="M39" s="174"/>
      <c r="N39" s="450">
        <v>5</v>
      </c>
      <c r="O39" s="174"/>
      <c r="P39" s="174"/>
      <c r="Q39" s="174" t="s">
        <v>28</v>
      </c>
      <c r="R39" s="147"/>
      <c r="S39" s="174" t="s">
        <v>28</v>
      </c>
      <c r="T39" s="174" t="s">
        <v>28</v>
      </c>
      <c r="U39" s="339"/>
      <c r="V39" s="174"/>
      <c r="W39" s="476"/>
    </row>
    <row r="40" spans="1:23" ht="43.5" customHeight="1" x14ac:dyDescent="0.2">
      <c r="A40" s="65">
        <v>25</v>
      </c>
      <c r="B40" s="67" t="s">
        <v>10</v>
      </c>
      <c r="C40" s="81" t="s">
        <v>222</v>
      </c>
      <c r="D40" s="85"/>
      <c r="E40" s="86">
        <v>372529</v>
      </c>
      <c r="F40" s="81" t="s">
        <v>334</v>
      </c>
      <c r="G40" s="206">
        <v>250</v>
      </c>
      <c r="H40" s="206">
        <v>250</v>
      </c>
      <c r="I40" s="174"/>
      <c r="J40" s="444">
        <v>3</v>
      </c>
      <c r="K40" s="174"/>
      <c r="L40" s="432">
        <v>4</v>
      </c>
      <c r="M40" s="174"/>
      <c r="N40" s="450">
        <v>5</v>
      </c>
      <c r="O40" s="174"/>
      <c r="P40" s="174" t="s">
        <v>311</v>
      </c>
      <c r="Q40" s="174">
        <v>5</v>
      </c>
      <c r="R40" s="147"/>
      <c r="S40" s="174">
        <v>4</v>
      </c>
      <c r="T40" s="174">
        <v>4</v>
      </c>
      <c r="U40" s="339"/>
      <c r="V40" s="187"/>
      <c r="W40" s="476"/>
    </row>
    <row r="41" spans="1:23" s="328" customFormat="1" ht="33.75" customHeight="1" x14ac:dyDescent="0.2">
      <c r="A41" s="318"/>
      <c r="B41" s="319" t="s">
        <v>5</v>
      </c>
      <c r="C41" s="320" t="s">
        <v>165</v>
      </c>
      <c r="D41" s="321" t="s">
        <v>54</v>
      </c>
      <c r="E41" s="322" t="s">
        <v>54</v>
      </c>
      <c r="F41" s="323" t="s">
        <v>72</v>
      </c>
      <c r="G41" s="324"/>
      <c r="H41" s="324"/>
      <c r="I41" s="325"/>
      <c r="J41" s="325"/>
      <c r="K41" s="325"/>
      <c r="L41" s="431"/>
      <c r="M41" s="325"/>
      <c r="N41" s="461"/>
      <c r="O41" s="325"/>
      <c r="P41" s="325"/>
      <c r="Q41" s="325"/>
      <c r="R41" s="340"/>
      <c r="S41" s="325"/>
      <c r="T41" s="325"/>
      <c r="U41" s="415"/>
      <c r="V41" s="326"/>
      <c r="W41" s="477"/>
    </row>
    <row r="42" spans="1:23" s="328" customFormat="1" ht="34.5" customHeight="1" x14ac:dyDescent="0.2">
      <c r="A42" s="318"/>
      <c r="B42" s="319" t="s">
        <v>5</v>
      </c>
      <c r="C42" s="320" t="s">
        <v>39</v>
      </c>
      <c r="D42" s="321" t="s">
        <v>64</v>
      </c>
      <c r="E42" s="322" t="s">
        <v>64</v>
      </c>
      <c r="F42" s="323" t="s">
        <v>233</v>
      </c>
      <c r="G42" s="324"/>
      <c r="H42" s="324"/>
      <c r="I42" s="325"/>
      <c r="J42" s="325"/>
      <c r="K42" s="325"/>
      <c r="L42" s="431">
        <v>5</v>
      </c>
      <c r="M42" s="325"/>
      <c r="N42" s="461"/>
      <c r="O42" s="325"/>
      <c r="P42" s="325"/>
      <c r="Q42" s="325"/>
      <c r="R42" s="340"/>
      <c r="S42" s="325"/>
      <c r="T42" s="325"/>
      <c r="U42" s="415"/>
      <c r="V42" s="326"/>
      <c r="W42" s="477"/>
    </row>
    <row r="43" spans="1:23" s="328" customFormat="1" ht="33.75" customHeight="1" x14ac:dyDescent="0.2">
      <c r="A43" s="318"/>
      <c r="B43" s="319" t="s">
        <v>4</v>
      </c>
      <c r="C43" s="320" t="s">
        <v>166</v>
      </c>
      <c r="D43" s="321" t="s">
        <v>54</v>
      </c>
      <c r="E43" s="322" t="s">
        <v>54</v>
      </c>
      <c r="F43" s="323" t="s">
        <v>72</v>
      </c>
      <c r="G43" s="324"/>
      <c r="H43" s="324"/>
      <c r="I43" s="325"/>
      <c r="J43" s="325"/>
      <c r="K43" s="325"/>
      <c r="L43" s="431"/>
      <c r="M43" s="325"/>
      <c r="N43" s="461"/>
      <c r="O43" s="325"/>
      <c r="P43" s="325"/>
      <c r="Q43" s="325"/>
      <c r="R43" s="340"/>
      <c r="S43" s="325"/>
      <c r="T43" s="325"/>
      <c r="U43" s="415"/>
      <c r="V43" s="326"/>
      <c r="W43" s="477"/>
    </row>
    <row r="44" spans="1:23" s="329" customFormat="1" ht="47.25" customHeight="1" x14ac:dyDescent="0.2">
      <c r="A44" s="318"/>
      <c r="B44" s="319" t="s">
        <v>9</v>
      </c>
      <c r="C44" s="320" t="s">
        <v>231</v>
      </c>
      <c r="D44" s="321" t="s">
        <v>54</v>
      </c>
      <c r="E44" s="322" t="s">
        <v>54</v>
      </c>
      <c r="F44" s="323" t="s">
        <v>234</v>
      </c>
      <c r="G44" s="324"/>
      <c r="H44" s="324"/>
      <c r="I44" s="325"/>
      <c r="J44" s="325"/>
      <c r="K44" s="325"/>
      <c r="L44" s="431"/>
      <c r="M44" s="325"/>
      <c r="N44" s="461"/>
      <c r="O44" s="325"/>
      <c r="P44" s="325"/>
      <c r="Q44" s="325"/>
      <c r="R44" s="340"/>
      <c r="S44" s="325"/>
      <c r="T44" s="325"/>
      <c r="U44" s="415"/>
      <c r="V44" s="326"/>
      <c r="W44" s="477"/>
    </row>
    <row r="45" spans="1:23" s="329" customFormat="1" ht="48.75" customHeight="1" x14ac:dyDescent="0.2">
      <c r="A45" s="318"/>
      <c r="B45" s="319" t="s">
        <v>10</v>
      </c>
      <c r="C45" s="323" t="s">
        <v>232</v>
      </c>
      <c r="D45" s="321" t="s">
        <v>54</v>
      </c>
      <c r="E45" s="322" t="s">
        <v>54</v>
      </c>
      <c r="F45" s="323" t="s">
        <v>235</v>
      </c>
      <c r="G45" s="324"/>
      <c r="H45" s="324"/>
      <c r="I45" s="325"/>
      <c r="J45" s="325"/>
      <c r="K45" s="325"/>
      <c r="L45" s="431"/>
      <c r="M45" s="325"/>
      <c r="N45" s="461"/>
      <c r="O45" s="325"/>
      <c r="P45" s="325"/>
      <c r="Q45" s="325"/>
      <c r="R45" s="340"/>
      <c r="S45" s="325"/>
      <c r="T45" s="325"/>
      <c r="U45" s="415"/>
      <c r="V45" s="326"/>
      <c r="W45" s="477"/>
    </row>
    <row r="46" spans="1:23" ht="31.5" customHeight="1" x14ac:dyDescent="0.35">
      <c r="G46" s="218"/>
      <c r="H46" s="218"/>
      <c r="L46" s="424"/>
      <c r="N46" s="447"/>
      <c r="P46" s="18">
        <v>5</v>
      </c>
    </row>
    <row r="47" spans="1:23" x14ac:dyDescent="0.2">
      <c r="L47" s="424"/>
    </row>
    <row r="48" spans="1:23" x14ac:dyDescent="0.2">
      <c r="L48" s="424"/>
    </row>
    <row r="49" spans="2:27" x14ac:dyDescent="0.2">
      <c r="L49" s="424"/>
    </row>
    <row r="50" spans="2:27" x14ac:dyDescent="0.2">
      <c r="L50" s="424"/>
    </row>
    <row r="51" spans="2:27" x14ac:dyDescent="0.2">
      <c r="L51" s="424"/>
    </row>
    <row r="52" spans="2:27" x14ac:dyDescent="0.2">
      <c r="L52" s="424"/>
    </row>
    <row r="53" spans="2:27" x14ac:dyDescent="0.2">
      <c r="L53" s="424"/>
    </row>
    <row r="54" spans="2:27" x14ac:dyDescent="0.2">
      <c r="L54" s="424"/>
    </row>
    <row r="55" spans="2:27" s="18" customFormat="1" x14ac:dyDescent="0.2">
      <c r="B55" s="9"/>
      <c r="C55" s="373"/>
      <c r="D55" s="373"/>
      <c r="E55" s="373"/>
      <c r="F55" s="373"/>
      <c r="G55" s="201"/>
      <c r="H55" s="201"/>
      <c r="L55" s="424"/>
      <c r="N55" s="458"/>
      <c r="Q55" s="331"/>
      <c r="S55"/>
      <c r="U55" s="373"/>
      <c r="V55" s="373"/>
      <c r="W55" s="466"/>
      <c r="X55"/>
      <c r="Y55"/>
      <c r="Z55"/>
      <c r="AA55"/>
    </row>
    <row r="57" spans="2:27" s="18" customFormat="1" x14ac:dyDescent="0.2">
      <c r="B57" s="9"/>
      <c r="C57" s="373"/>
      <c r="D57" s="373"/>
      <c r="E57" s="373"/>
      <c r="F57" s="373"/>
      <c r="G57" s="201"/>
      <c r="H57" s="201"/>
      <c r="N57" s="458"/>
      <c r="Q57" s="331"/>
      <c r="S57"/>
      <c r="U57" s="373"/>
      <c r="V57" s="373"/>
      <c r="W57" s="466"/>
      <c r="X57"/>
      <c r="Y57"/>
      <c r="Z57"/>
      <c r="AA57"/>
    </row>
  </sheetData>
  <autoFilter ref="A7:W40" xr:uid="{00000000-0009-0000-0000-000000000000}"/>
  <mergeCells count="14">
    <mergeCell ref="D1:E1"/>
    <mergeCell ref="D6:E6"/>
    <mergeCell ref="A16:A17"/>
    <mergeCell ref="B16:B17"/>
    <mergeCell ref="G16:G17"/>
    <mergeCell ref="J22:J23"/>
    <mergeCell ref="B22:B23"/>
    <mergeCell ref="G22:G23"/>
    <mergeCell ref="D16:D17"/>
    <mergeCell ref="E16:E17"/>
    <mergeCell ref="D22:D23"/>
    <mergeCell ref="E22:E23"/>
    <mergeCell ref="H16:H17"/>
    <mergeCell ref="H22:H23"/>
  </mergeCells>
  <pageMargins left="0.45" right="0.45" top="0.5" bottom="0.5" header="0.05" footer="0.05"/>
  <pageSetup paperSize="17" scale="61"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61"/>
  <sheetViews>
    <sheetView tabSelected="1" topLeftCell="A8" zoomScale="85" zoomScaleNormal="85" workbookViewId="0">
      <selection activeCell="G6" sqref="G6"/>
    </sheetView>
  </sheetViews>
  <sheetFormatPr defaultRowHeight="12.75" x14ac:dyDescent="0.2"/>
  <cols>
    <col min="1" max="1" width="7" style="18" customWidth="1"/>
    <col min="2" max="2" width="17.140625" style="9" customWidth="1"/>
    <col min="3" max="3" width="48.5703125" style="216" customWidth="1"/>
    <col min="4" max="4" width="16" style="216" hidden="1" customWidth="1"/>
    <col min="5" max="5" width="15" style="216" hidden="1" customWidth="1"/>
    <col min="6" max="6" width="66" style="216" bestFit="1" customWidth="1"/>
    <col min="7" max="7" width="26.140625" style="201" customWidth="1"/>
    <col min="8" max="8" width="21.7109375" style="201" customWidth="1"/>
    <col min="9" max="9" width="15.140625" style="18" customWidth="1"/>
    <col min="10" max="10" width="8.7109375" style="18" customWidth="1"/>
    <col min="11" max="11" width="7.5703125" style="18" customWidth="1"/>
    <col min="12" max="12" width="7.85546875" style="18" customWidth="1"/>
    <col min="13" max="13" width="7.85546875" style="18" hidden="1" customWidth="1"/>
    <col min="14" max="14" width="10.28515625" style="183" customWidth="1"/>
    <col min="15" max="15" width="10.28515625" style="18" hidden="1" customWidth="1"/>
    <col min="16" max="16" width="9.85546875" style="18" customWidth="1"/>
    <col min="17" max="17" width="9" style="331" customWidth="1"/>
    <col min="18" max="18" width="8.85546875" style="18" hidden="1" customWidth="1"/>
    <col min="19" max="19" width="8.85546875" style="18" customWidth="1"/>
    <col min="20" max="20" width="8.85546875" customWidth="1"/>
    <col min="21" max="21" width="14.42578125" style="216" customWidth="1"/>
    <col min="22" max="22" width="27.5703125" style="337" customWidth="1"/>
    <col min="23" max="23" width="73.140625" customWidth="1"/>
    <col min="24" max="24" width="69.42578125" style="348" customWidth="1"/>
  </cols>
  <sheetData>
    <row r="1" spans="1:24" s="447" customFormat="1" ht="27.75" customHeight="1" x14ac:dyDescent="0.35">
      <c r="A1" s="487" t="s">
        <v>338</v>
      </c>
      <c r="B1" s="9"/>
      <c r="C1" s="486"/>
      <c r="D1" s="486"/>
      <c r="E1" s="486"/>
      <c r="F1" s="486"/>
      <c r="G1" s="201"/>
      <c r="H1" s="201"/>
      <c r="I1" s="448"/>
      <c r="J1" s="448"/>
      <c r="K1" s="448"/>
      <c r="L1" s="448"/>
      <c r="M1" s="448"/>
      <c r="N1" s="458"/>
      <c r="O1" s="448"/>
      <c r="P1" s="448"/>
      <c r="Q1" s="331"/>
      <c r="R1" s="448"/>
      <c r="S1" s="448"/>
      <c r="U1" s="486"/>
      <c r="V1" s="486"/>
      <c r="X1" s="348"/>
    </row>
    <row r="2" spans="1:24" s="447" customFormat="1" ht="14.25" customHeight="1" x14ac:dyDescent="0.3">
      <c r="A2" s="17"/>
      <c r="B2" s="9"/>
      <c r="C2" s="54"/>
      <c r="D2" s="481"/>
      <c r="E2" s="480"/>
      <c r="F2" s="200"/>
      <c r="G2" s="200"/>
      <c r="H2" s="448"/>
      <c r="I2" s="448"/>
      <c r="J2" s="448"/>
      <c r="K2" s="448"/>
      <c r="L2" s="448"/>
      <c r="M2" s="458"/>
      <c r="N2" s="448"/>
      <c r="O2" s="448"/>
      <c r="P2" s="449"/>
      <c r="Q2" s="458"/>
      <c r="R2" s="448"/>
      <c r="T2" s="481"/>
      <c r="W2" s="4"/>
      <c r="X2" s="349"/>
    </row>
    <row r="3" spans="1:24" ht="19.5" customHeight="1" x14ac:dyDescent="0.3">
      <c r="A3" s="17"/>
      <c r="B3" s="17"/>
      <c r="C3" s="483" t="s">
        <v>277</v>
      </c>
      <c r="E3" s="215"/>
      <c r="F3" s="200"/>
      <c r="G3" s="200"/>
      <c r="H3" s="18"/>
      <c r="M3" s="183"/>
      <c r="N3" s="18"/>
      <c r="P3" s="24"/>
      <c r="Q3" s="183"/>
      <c r="S3"/>
      <c r="T3" s="216"/>
      <c r="U3"/>
      <c r="V3"/>
      <c r="W3" s="4"/>
      <c r="X3" s="349"/>
    </row>
    <row r="4" spans="1:24" ht="19.5" customHeight="1" x14ac:dyDescent="0.35">
      <c r="A4" s="17"/>
      <c r="C4" s="484" t="s">
        <v>330</v>
      </c>
      <c r="D4" s="229"/>
      <c r="E4" s="215"/>
      <c r="F4" s="200"/>
      <c r="G4" s="387"/>
      <c r="H4" s="18"/>
      <c r="K4" s="183"/>
      <c r="N4" s="24"/>
      <c r="Q4" s="332"/>
      <c r="R4" s="216"/>
      <c r="S4"/>
      <c r="T4" s="4"/>
      <c r="U4"/>
      <c r="V4"/>
      <c r="X4" s="349"/>
    </row>
    <row r="5" spans="1:24" s="447" customFormat="1" ht="19.5" customHeight="1" x14ac:dyDescent="0.35">
      <c r="B5" s="9"/>
      <c r="C5" s="484" t="s">
        <v>327</v>
      </c>
      <c r="D5" s="229"/>
      <c r="E5" s="480"/>
      <c r="F5" s="200"/>
      <c r="G5" s="387"/>
      <c r="H5" s="448"/>
      <c r="I5" s="448"/>
      <c r="J5" s="448"/>
      <c r="K5" s="458"/>
      <c r="L5" s="448"/>
      <c r="M5" s="448"/>
      <c r="N5" s="449"/>
      <c r="O5" s="448"/>
      <c r="P5" s="448"/>
      <c r="Q5" s="332"/>
      <c r="R5" s="481"/>
      <c r="T5" s="4"/>
      <c r="X5" s="349"/>
    </row>
    <row r="6" spans="1:24" s="447" customFormat="1" ht="19.5" customHeight="1" x14ac:dyDescent="0.35">
      <c r="A6" s="17"/>
      <c r="B6" s="9"/>
      <c r="C6" s="485" t="s">
        <v>331</v>
      </c>
      <c r="D6" s="229"/>
      <c r="E6" s="480"/>
      <c r="F6" s="200"/>
      <c r="G6" s="387"/>
      <c r="H6" s="448"/>
      <c r="I6" s="448"/>
      <c r="J6" s="448"/>
      <c r="K6" s="458"/>
      <c r="L6" s="448"/>
      <c r="M6" s="448"/>
      <c r="N6" s="449"/>
      <c r="O6" s="448"/>
      <c r="P6" s="448"/>
      <c r="Q6" s="332"/>
      <c r="R6" s="481"/>
      <c r="T6" s="4"/>
      <c r="X6" s="349"/>
    </row>
    <row r="7" spans="1:24" s="447" customFormat="1" ht="19.5" customHeight="1" x14ac:dyDescent="0.35">
      <c r="A7" s="17"/>
      <c r="B7" s="9"/>
      <c r="C7" s="485" t="s">
        <v>328</v>
      </c>
      <c r="D7" s="229"/>
      <c r="E7" s="480"/>
      <c r="F7" s="200"/>
      <c r="G7" s="387"/>
      <c r="H7" s="448"/>
      <c r="I7" s="448"/>
      <c r="J7" s="448"/>
      <c r="K7" s="458"/>
      <c r="L7" s="448"/>
      <c r="M7" s="448"/>
      <c r="N7" s="449"/>
      <c r="O7" s="448"/>
      <c r="P7" s="448"/>
      <c r="Q7" s="332"/>
      <c r="R7" s="481"/>
      <c r="T7" s="4"/>
      <c r="X7" s="349"/>
    </row>
    <row r="8" spans="1:24" s="447" customFormat="1" ht="19.5" customHeight="1" x14ac:dyDescent="0.35">
      <c r="A8" s="17"/>
      <c r="B8" s="9"/>
      <c r="C8" s="485" t="s">
        <v>329</v>
      </c>
      <c r="D8" s="229"/>
      <c r="E8" s="480"/>
      <c r="F8" s="200"/>
      <c r="G8" s="387"/>
      <c r="H8" s="448"/>
      <c r="I8" s="448"/>
      <c r="J8" s="448"/>
      <c r="K8" s="458"/>
      <c r="L8" s="448"/>
      <c r="M8" s="448"/>
      <c r="N8" s="449"/>
      <c r="O8" s="448"/>
      <c r="P8" s="448"/>
      <c r="Q8" s="332"/>
      <c r="R8" s="481"/>
      <c r="T8" s="4"/>
      <c r="X8" s="349"/>
    </row>
    <row r="9" spans="1:24" ht="15" x14ac:dyDescent="0.25">
      <c r="C9" s="80"/>
      <c r="D9" s="502"/>
      <c r="E9" s="502"/>
      <c r="H9" s="217"/>
    </row>
    <row r="10" spans="1:24" s="101" customFormat="1" ht="96.75" customHeight="1" x14ac:dyDescent="0.2">
      <c r="A10" s="97" t="s">
        <v>13</v>
      </c>
      <c r="B10" s="98" t="s">
        <v>1</v>
      </c>
      <c r="C10" s="98" t="s">
        <v>43</v>
      </c>
      <c r="D10" s="98" t="s">
        <v>52</v>
      </c>
      <c r="E10" s="98" t="s">
        <v>48</v>
      </c>
      <c r="F10" s="98" t="s">
        <v>253</v>
      </c>
      <c r="G10" s="202" t="s">
        <v>345</v>
      </c>
      <c r="H10" s="202" t="s">
        <v>335</v>
      </c>
      <c r="I10" s="128" t="s">
        <v>14</v>
      </c>
      <c r="J10" s="127" t="s">
        <v>15</v>
      </c>
      <c r="K10" s="127" t="s">
        <v>16</v>
      </c>
      <c r="L10" s="127" t="s">
        <v>17</v>
      </c>
      <c r="M10" s="127" t="s">
        <v>18</v>
      </c>
      <c r="N10" s="184" t="s">
        <v>19</v>
      </c>
      <c r="O10" s="127" t="s">
        <v>20</v>
      </c>
      <c r="P10" s="127" t="s">
        <v>21</v>
      </c>
      <c r="Q10" s="184" t="s">
        <v>22</v>
      </c>
      <c r="R10" s="127" t="s">
        <v>23</v>
      </c>
      <c r="S10" s="127" t="s">
        <v>24</v>
      </c>
      <c r="T10" s="127" t="s">
        <v>25</v>
      </c>
      <c r="U10" s="129" t="s">
        <v>236</v>
      </c>
      <c r="V10" s="358" t="s">
        <v>249</v>
      </c>
      <c r="W10" s="186" t="s">
        <v>30</v>
      </c>
      <c r="X10" s="188" t="s">
        <v>256</v>
      </c>
    </row>
    <row r="11" spans="1:24" ht="15.75" x14ac:dyDescent="0.25">
      <c r="A11" s="40"/>
      <c r="B11" s="76" t="s">
        <v>6</v>
      </c>
      <c r="C11" s="77"/>
      <c r="D11" s="77"/>
      <c r="E11" s="77"/>
      <c r="F11" s="77"/>
      <c r="G11" s="77"/>
      <c r="H11" s="77"/>
      <c r="I11" s="77"/>
      <c r="J11" s="77"/>
      <c r="K11" s="77"/>
      <c r="L11" s="77"/>
      <c r="M11" s="77"/>
      <c r="N11" s="175"/>
      <c r="O11" s="77"/>
      <c r="P11" s="77"/>
      <c r="Q11" s="175"/>
      <c r="R11" s="77"/>
      <c r="S11" s="77"/>
      <c r="T11" s="77"/>
      <c r="U11" s="77"/>
      <c r="V11" s="341"/>
    </row>
    <row r="12" spans="1:24" s="38" customFormat="1" ht="15.75" x14ac:dyDescent="0.25">
      <c r="A12" s="65">
        <v>1</v>
      </c>
      <c r="B12" s="41" t="s">
        <v>6</v>
      </c>
      <c r="C12" s="46"/>
      <c r="D12" s="46"/>
      <c r="E12" s="56"/>
      <c r="F12" s="42" t="s">
        <v>69</v>
      </c>
      <c r="G12" s="203">
        <v>43150</v>
      </c>
      <c r="H12" s="203">
        <v>82119</v>
      </c>
      <c r="I12" s="43" t="s">
        <v>27</v>
      </c>
      <c r="J12" s="43"/>
      <c r="K12" s="43"/>
      <c r="L12" s="43"/>
      <c r="M12" s="43"/>
      <c r="N12" s="176"/>
      <c r="O12" s="43"/>
      <c r="P12" s="44"/>
      <c r="Q12" s="333"/>
      <c r="R12" s="44"/>
      <c r="S12" s="44"/>
      <c r="T12" s="41"/>
      <c r="U12" s="157" t="s">
        <v>28</v>
      </c>
      <c r="V12" s="342"/>
      <c r="X12" s="100"/>
    </row>
    <row r="13" spans="1:24" s="38" customFormat="1" ht="15.75" x14ac:dyDescent="0.25">
      <c r="A13" s="58"/>
      <c r="B13" s="78" t="s">
        <v>68</v>
      </c>
      <c r="C13" s="79"/>
      <c r="D13" s="79"/>
      <c r="E13" s="79"/>
      <c r="F13" s="79"/>
      <c r="G13" s="79"/>
      <c r="H13" s="79"/>
      <c r="I13" s="79"/>
      <c r="J13" s="79"/>
      <c r="K13" s="79"/>
      <c r="L13" s="79"/>
      <c r="M13" s="79"/>
      <c r="N13" s="177"/>
      <c r="O13" s="79"/>
      <c r="P13" s="79"/>
      <c r="Q13" s="177"/>
      <c r="R13" s="79"/>
      <c r="S13" s="79"/>
      <c r="T13" s="79"/>
      <c r="U13" s="79"/>
      <c r="V13" s="343"/>
      <c r="X13" s="100"/>
    </row>
    <row r="14" spans="1:24" s="38" customFormat="1" ht="15.75" x14ac:dyDescent="0.25">
      <c r="A14" s="65">
        <v>2</v>
      </c>
      <c r="B14" s="41" t="s">
        <v>29</v>
      </c>
      <c r="C14" s="46"/>
      <c r="D14" s="46"/>
      <c r="E14" s="56"/>
      <c r="F14" s="42" t="s">
        <v>134</v>
      </c>
      <c r="G14" s="204" t="s">
        <v>204</v>
      </c>
      <c r="H14" s="203">
        <v>8254</v>
      </c>
      <c r="I14" s="43" t="s">
        <v>27</v>
      </c>
      <c r="J14" s="43"/>
      <c r="K14" s="43"/>
      <c r="L14" s="43"/>
      <c r="M14" s="43"/>
      <c r="N14" s="176"/>
      <c r="O14" s="43"/>
      <c r="P14" s="44"/>
      <c r="Q14" s="333"/>
      <c r="R14" s="44"/>
      <c r="S14" s="44"/>
      <c r="T14" s="41"/>
      <c r="U14" s="157" t="s">
        <v>28</v>
      </c>
      <c r="V14" s="342"/>
      <c r="X14" s="100"/>
    </row>
    <row r="15" spans="1:24" ht="6.75" customHeight="1" x14ac:dyDescent="0.2">
      <c r="A15" s="47"/>
      <c r="B15" s="48"/>
      <c r="C15" s="49"/>
      <c r="D15" s="49"/>
      <c r="E15" s="57"/>
      <c r="F15" s="49"/>
      <c r="G15" s="122"/>
      <c r="H15" s="122"/>
      <c r="I15" s="51"/>
      <c r="J15" s="51"/>
      <c r="K15" s="51"/>
      <c r="L15" s="51"/>
      <c r="M15" s="51"/>
      <c r="N15" s="178"/>
      <c r="O15" s="51"/>
      <c r="P15" s="51"/>
      <c r="Q15" s="334"/>
      <c r="R15" s="51"/>
      <c r="S15" s="51"/>
      <c r="T15" s="48"/>
      <c r="U15" s="122"/>
      <c r="V15" s="344"/>
    </row>
    <row r="16" spans="1:24" ht="15.6" customHeight="1" x14ac:dyDescent="0.25">
      <c r="A16" s="53"/>
      <c r="B16" s="75" t="s">
        <v>26</v>
      </c>
      <c r="C16" s="75"/>
      <c r="D16" s="75"/>
      <c r="E16" s="75"/>
      <c r="F16" s="75"/>
      <c r="G16" s="75"/>
      <c r="H16" s="75"/>
      <c r="I16" s="75"/>
      <c r="J16" s="75"/>
      <c r="K16" s="75"/>
      <c r="L16" s="75"/>
      <c r="M16" s="75"/>
      <c r="N16" s="179"/>
      <c r="O16" s="75"/>
      <c r="P16" s="75"/>
      <c r="Q16" s="179"/>
      <c r="R16" s="75"/>
      <c r="S16" s="75"/>
      <c r="T16" s="75"/>
      <c r="U16" s="75"/>
      <c r="V16" s="345"/>
    </row>
    <row r="17" spans="1:24" s="27" customFormat="1" ht="15.75" x14ac:dyDescent="0.25">
      <c r="A17" s="137"/>
      <c r="B17" s="138"/>
      <c r="C17" s="139" t="s">
        <v>208</v>
      </c>
      <c r="D17" s="138"/>
      <c r="E17" s="138"/>
      <c r="F17" s="139" t="s">
        <v>155</v>
      </c>
      <c r="G17" s="205">
        <v>4250</v>
      </c>
      <c r="H17" s="205">
        <v>5478</v>
      </c>
      <c r="I17" s="138"/>
      <c r="J17" s="138"/>
      <c r="K17" s="138"/>
      <c r="L17" s="138"/>
      <c r="M17" s="138"/>
      <c r="N17" s="180"/>
      <c r="O17" s="138"/>
      <c r="P17" s="138"/>
      <c r="Q17" s="335"/>
      <c r="R17" s="138"/>
      <c r="S17" s="138"/>
      <c r="T17" s="138"/>
      <c r="U17" s="138"/>
      <c r="V17" s="346"/>
      <c r="W17" s="165"/>
      <c r="X17" s="350"/>
    </row>
    <row r="18" spans="1:24" s="38" customFormat="1" ht="48.75" customHeight="1" x14ac:dyDescent="0.2">
      <c r="A18" s="65">
        <v>3</v>
      </c>
      <c r="B18" s="67" t="s">
        <v>5</v>
      </c>
      <c r="C18" s="81" t="s">
        <v>339</v>
      </c>
      <c r="D18" s="85" t="s">
        <v>59</v>
      </c>
      <c r="E18" s="86">
        <v>156117</v>
      </c>
      <c r="F18" s="81" t="s">
        <v>278</v>
      </c>
      <c r="G18" s="207">
        <v>1200</v>
      </c>
      <c r="H18" s="207">
        <v>2386</v>
      </c>
      <c r="I18" s="174" t="s">
        <v>94</v>
      </c>
      <c r="J18" s="174">
        <v>5</v>
      </c>
      <c r="K18" s="174">
        <v>5</v>
      </c>
      <c r="L18" s="174">
        <v>5</v>
      </c>
      <c r="M18" s="174"/>
      <c r="N18" s="174">
        <v>5</v>
      </c>
      <c r="O18" s="174"/>
      <c r="P18" s="174">
        <v>5</v>
      </c>
      <c r="Q18" s="174">
        <v>5</v>
      </c>
      <c r="R18" s="147"/>
      <c r="S18" s="174">
        <v>5</v>
      </c>
      <c r="T18" s="174">
        <v>5</v>
      </c>
      <c r="U18" s="187">
        <f>AVERAGE(J18:T18)</f>
        <v>5</v>
      </c>
      <c r="V18" s="347" t="s">
        <v>250</v>
      </c>
      <c r="W18" s="167" t="s">
        <v>238</v>
      </c>
      <c r="X18" s="351" t="s">
        <v>257</v>
      </c>
    </row>
    <row r="19" spans="1:24" s="38" customFormat="1" ht="46.5" customHeight="1" x14ac:dyDescent="0.2">
      <c r="A19" s="503">
        <v>4</v>
      </c>
      <c r="B19" s="505" t="s">
        <v>5</v>
      </c>
      <c r="C19" s="364" t="s">
        <v>162</v>
      </c>
      <c r="D19" s="365" t="s">
        <v>54</v>
      </c>
      <c r="E19" s="366">
        <v>395290</v>
      </c>
      <c r="F19" s="364" t="s">
        <v>259</v>
      </c>
      <c r="G19" s="494">
        <v>20</v>
      </c>
      <c r="H19" s="478">
        <v>12</v>
      </c>
      <c r="I19" s="174" t="s">
        <v>94</v>
      </c>
      <c r="J19" s="174">
        <v>5</v>
      </c>
      <c r="K19" s="174">
        <v>5</v>
      </c>
      <c r="L19" s="174">
        <v>5</v>
      </c>
      <c r="M19" s="174"/>
      <c r="N19" s="174">
        <v>5</v>
      </c>
      <c r="O19" s="174"/>
      <c r="P19" s="174">
        <v>5</v>
      </c>
      <c r="Q19" s="174">
        <v>5</v>
      </c>
      <c r="R19" s="147"/>
      <c r="S19" s="174">
        <v>4</v>
      </c>
      <c r="T19" s="174">
        <v>4</v>
      </c>
      <c r="U19" s="187">
        <f t="shared" ref="U19:U48" si="0">AVERAGE(J19:T19)</f>
        <v>4.75</v>
      </c>
      <c r="W19" s="170" t="s">
        <v>237</v>
      </c>
    </row>
    <row r="20" spans="1:24" s="38" customFormat="1" ht="45" customHeight="1" x14ac:dyDescent="0.2">
      <c r="A20" s="504"/>
      <c r="B20" s="506"/>
      <c r="C20" s="367" t="s">
        <v>252</v>
      </c>
      <c r="D20" s="368"/>
      <c r="E20" s="369"/>
      <c r="F20" s="367" t="s">
        <v>260</v>
      </c>
      <c r="G20" s="495"/>
      <c r="H20" s="386"/>
      <c r="I20" s="174" t="s">
        <v>94</v>
      </c>
      <c r="J20" s="174">
        <v>3</v>
      </c>
      <c r="K20" s="174"/>
      <c r="L20" s="174">
        <v>3</v>
      </c>
      <c r="M20" s="174"/>
      <c r="N20" s="174"/>
      <c r="O20" s="174"/>
      <c r="P20" s="174">
        <v>3</v>
      </c>
      <c r="Q20" s="174"/>
      <c r="R20" s="147"/>
      <c r="S20" s="174">
        <v>3</v>
      </c>
      <c r="T20" s="174">
        <v>2</v>
      </c>
      <c r="U20" s="187">
        <f t="shared" si="0"/>
        <v>2.8</v>
      </c>
      <c r="V20" s="347" t="s">
        <v>251</v>
      </c>
      <c r="W20" s="170"/>
      <c r="X20" s="172" t="s">
        <v>258</v>
      </c>
    </row>
    <row r="21" spans="1:24" s="38" customFormat="1" ht="35.25" customHeight="1" x14ac:dyDescent="0.2">
      <c r="A21" s="65">
        <v>5</v>
      </c>
      <c r="B21" s="67" t="s">
        <v>5</v>
      </c>
      <c r="C21" s="81" t="s">
        <v>37</v>
      </c>
      <c r="D21" s="85" t="s">
        <v>143</v>
      </c>
      <c r="E21" s="86">
        <v>328188</v>
      </c>
      <c r="F21" s="81" t="s">
        <v>265</v>
      </c>
      <c r="G21" s="207">
        <v>10</v>
      </c>
      <c r="H21" s="207">
        <v>12</v>
      </c>
      <c r="I21" s="174" t="s">
        <v>94</v>
      </c>
      <c r="J21" s="174">
        <v>2</v>
      </c>
      <c r="K21" s="174" t="s">
        <v>100</v>
      </c>
      <c r="L21" s="174">
        <v>3</v>
      </c>
      <c r="M21" s="174"/>
      <c r="N21" s="174">
        <v>3</v>
      </c>
      <c r="O21" s="174"/>
      <c r="P21" s="174">
        <v>1</v>
      </c>
      <c r="Q21" s="174">
        <v>4</v>
      </c>
      <c r="R21" s="147"/>
      <c r="S21" s="174">
        <v>3</v>
      </c>
      <c r="T21" s="174">
        <v>3</v>
      </c>
      <c r="U21" s="187">
        <f t="shared" si="0"/>
        <v>2.7142857142857144</v>
      </c>
      <c r="V21" s="187"/>
      <c r="W21" s="170"/>
      <c r="X21" s="172"/>
    </row>
    <row r="22" spans="1:24" s="38" customFormat="1" ht="39" customHeight="1" x14ac:dyDescent="0.2">
      <c r="A22" s="65">
        <v>6</v>
      </c>
      <c r="B22" s="224" t="s">
        <v>5</v>
      </c>
      <c r="C22" s="225" t="s">
        <v>49</v>
      </c>
      <c r="D22" s="226" t="s">
        <v>102</v>
      </c>
      <c r="E22" s="227">
        <v>469690</v>
      </c>
      <c r="F22" s="228" t="s">
        <v>224</v>
      </c>
      <c r="G22" s="206">
        <v>0</v>
      </c>
      <c r="H22" s="230">
        <v>0</v>
      </c>
      <c r="I22" s="182" t="s">
        <v>28</v>
      </c>
      <c r="J22" s="182">
        <v>0</v>
      </c>
      <c r="K22" s="174">
        <v>0</v>
      </c>
      <c r="L22" s="174">
        <v>0</v>
      </c>
      <c r="M22" s="152"/>
      <c r="N22" s="182">
        <v>0</v>
      </c>
      <c r="O22" s="182">
        <v>0</v>
      </c>
      <c r="P22" s="182">
        <v>0</v>
      </c>
      <c r="Q22" s="182"/>
      <c r="R22" s="153"/>
      <c r="S22" s="152"/>
      <c r="T22" s="182" t="s">
        <v>28</v>
      </c>
      <c r="U22" s="187">
        <f t="shared" si="0"/>
        <v>0</v>
      </c>
      <c r="V22" s="154"/>
      <c r="W22" s="171" t="s">
        <v>239</v>
      </c>
      <c r="X22" s="352" t="s">
        <v>261</v>
      </c>
    </row>
    <row r="23" spans="1:24" s="38" customFormat="1" ht="36" customHeight="1" x14ac:dyDescent="0.2">
      <c r="A23" s="65">
        <v>7</v>
      </c>
      <c r="B23" s="66" t="s">
        <v>5</v>
      </c>
      <c r="C23" s="170" t="s">
        <v>62</v>
      </c>
      <c r="D23" s="92" t="s">
        <v>121</v>
      </c>
      <c r="E23" s="89">
        <v>123591</v>
      </c>
      <c r="F23" s="81" t="s">
        <v>44</v>
      </c>
      <c r="G23" s="206">
        <v>350</v>
      </c>
      <c r="H23" s="206">
        <v>465</v>
      </c>
      <c r="I23" s="174" t="s">
        <v>28</v>
      </c>
      <c r="J23" s="174"/>
      <c r="K23" s="174"/>
      <c r="L23" s="174"/>
      <c r="M23" s="174"/>
      <c r="N23" s="174" t="s">
        <v>241</v>
      </c>
      <c r="O23" s="174"/>
      <c r="P23" s="174"/>
      <c r="Q23" s="174"/>
      <c r="R23" s="147"/>
      <c r="S23" s="174"/>
      <c r="T23" s="338" t="s">
        <v>28</v>
      </c>
      <c r="U23" s="187"/>
      <c r="V23" s="174"/>
      <c r="W23" s="170" t="s">
        <v>240</v>
      </c>
      <c r="X23" s="172"/>
    </row>
    <row r="24" spans="1:24" s="38" customFormat="1" ht="34.9" customHeight="1" x14ac:dyDescent="0.2">
      <c r="A24" s="65">
        <v>8</v>
      </c>
      <c r="B24" s="67" t="s">
        <v>5</v>
      </c>
      <c r="C24" s="82" t="s">
        <v>82</v>
      </c>
      <c r="D24" s="85" t="s">
        <v>129</v>
      </c>
      <c r="E24" s="86">
        <v>151069</v>
      </c>
      <c r="F24" s="81" t="s">
        <v>147</v>
      </c>
      <c r="G24" s="206">
        <v>50</v>
      </c>
      <c r="H24" s="206">
        <v>0</v>
      </c>
      <c r="I24" s="174" t="s">
        <v>28</v>
      </c>
      <c r="J24" s="174"/>
      <c r="K24" s="174"/>
      <c r="L24" s="174"/>
      <c r="M24" s="174"/>
      <c r="N24" s="174" t="s">
        <v>241</v>
      </c>
      <c r="O24" s="174"/>
      <c r="P24" s="174"/>
      <c r="Q24" s="174"/>
      <c r="R24" s="147"/>
      <c r="S24" s="187"/>
      <c r="T24" s="187" t="s">
        <v>28</v>
      </c>
      <c r="U24" s="187"/>
      <c r="V24" s="187"/>
      <c r="W24" s="171"/>
      <c r="X24" s="352"/>
    </row>
    <row r="25" spans="1:24" s="38" customFormat="1" ht="30" customHeight="1" x14ac:dyDescent="0.2">
      <c r="A25" s="65">
        <v>9</v>
      </c>
      <c r="B25" s="66" t="s">
        <v>5</v>
      </c>
      <c r="C25" s="81" t="s">
        <v>228</v>
      </c>
      <c r="D25" s="85" t="s">
        <v>223</v>
      </c>
      <c r="E25" s="86">
        <v>152054</v>
      </c>
      <c r="F25" s="81" t="s">
        <v>229</v>
      </c>
      <c r="G25" s="206">
        <v>50</v>
      </c>
      <c r="H25" s="206">
        <v>7</v>
      </c>
      <c r="I25" s="174" t="s">
        <v>94</v>
      </c>
      <c r="J25" s="161"/>
      <c r="K25" s="161"/>
      <c r="L25" s="161"/>
      <c r="M25" s="161"/>
      <c r="N25" s="174"/>
      <c r="O25" s="161"/>
      <c r="P25" s="161"/>
      <c r="Q25" s="166"/>
      <c r="R25" s="162"/>
      <c r="S25" s="161"/>
      <c r="T25" s="161"/>
      <c r="U25" s="187"/>
      <c r="V25" s="170"/>
      <c r="W25" s="172"/>
    </row>
    <row r="26" spans="1:24" s="38" customFormat="1" ht="32.25" customHeight="1" x14ac:dyDescent="0.2">
      <c r="A26" s="65">
        <v>10</v>
      </c>
      <c r="B26" s="64" t="s">
        <v>2</v>
      </c>
      <c r="C26" s="81" t="s">
        <v>35</v>
      </c>
      <c r="D26" s="85" t="s">
        <v>120</v>
      </c>
      <c r="E26" s="86">
        <v>123452</v>
      </c>
      <c r="F26" s="81" t="s">
        <v>336</v>
      </c>
      <c r="G26" s="207">
        <v>500</v>
      </c>
      <c r="H26" s="207">
        <v>341</v>
      </c>
      <c r="I26" s="174" t="s">
        <v>94</v>
      </c>
      <c r="J26" s="174">
        <v>3</v>
      </c>
      <c r="K26" s="174">
        <v>2</v>
      </c>
      <c r="L26" s="174">
        <v>2</v>
      </c>
      <c r="M26" s="174"/>
      <c r="N26" s="174">
        <v>2</v>
      </c>
      <c r="O26" s="174"/>
      <c r="P26" s="174">
        <v>2</v>
      </c>
      <c r="Q26" s="174">
        <v>5</v>
      </c>
      <c r="R26" s="147"/>
      <c r="S26" s="174" t="s">
        <v>100</v>
      </c>
      <c r="T26" s="174">
        <v>3</v>
      </c>
      <c r="U26" s="187">
        <f t="shared" si="0"/>
        <v>2.7142857142857144</v>
      </c>
      <c r="V26" s="187"/>
      <c r="W26" s="170" t="s">
        <v>242</v>
      </c>
      <c r="X26" s="172"/>
    </row>
    <row r="27" spans="1:24" s="38" customFormat="1" ht="36" customHeight="1" x14ac:dyDescent="0.2">
      <c r="A27" s="65">
        <v>11</v>
      </c>
      <c r="B27" s="66" t="s">
        <v>40</v>
      </c>
      <c r="C27" s="83" t="s">
        <v>51</v>
      </c>
      <c r="D27" s="92" t="s">
        <v>60</v>
      </c>
      <c r="E27" s="89">
        <v>122645</v>
      </c>
      <c r="F27" s="81" t="s">
        <v>263</v>
      </c>
      <c r="G27" s="207">
        <v>600</v>
      </c>
      <c r="H27" s="207">
        <v>723</v>
      </c>
      <c r="I27" s="174" t="s">
        <v>28</v>
      </c>
      <c r="J27" s="174">
        <v>2</v>
      </c>
      <c r="K27" s="174">
        <v>2</v>
      </c>
      <c r="L27" s="174">
        <v>3</v>
      </c>
      <c r="M27" s="174"/>
      <c r="N27" s="174" t="s">
        <v>241</v>
      </c>
      <c r="O27" s="174"/>
      <c r="P27" s="174">
        <v>2</v>
      </c>
      <c r="Q27" s="174">
        <v>4</v>
      </c>
      <c r="R27" s="147"/>
      <c r="S27" s="174">
        <v>5</v>
      </c>
      <c r="T27" s="174" t="s">
        <v>28</v>
      </c>
      <c r="U27" s="187">
        <f t="shared" si="0"/>
        <v>3</v>
      </c>
      <c r="V27" s="187"/>
      <c r="W27" s="170"/>
      <c r="X27" s="172"/>
    </row>
    <row r="28" spans="1:24" s="38" customFormat="1" ht="31.5" customHeight="1" x14ac:dyDescent="0.2">
      <c r="A28" s="65">
        <v>12</v>
      </c>
      <c r="B28" s="66" t="s">
        <v>41</v>
      </c>
      <c r="C28" s="83" t="s">
        <v>163</v>
      </c>
      <c r="D28" s="85" t="s">
        <v>54</v>
      </c>
      <c r="E28" s="86">
        <v>478299</v>
      </c>
      <c r="F28" s="81" t="s">
        <v>279</v>
      </c>
      <c r="G28" s="207">
        <v>90</v>
      </c>
      <c r="H28" s="207">
        <v>100</v>
      </c>
      <c r="I28" s="174" t="s">
        <v>94</v>
      </c>
      <c r="J28" s="174">
        <v>5</v>
      </c>
      <c r="K28" s="174">
        <v>5</v>
      </c>
      <c r="L28" s="174">
        <v>5</v>
      </c>
      <c r="M28" s="174"/>
      <c r="N28" s="174">
        <v>5</v>
      </c>
      <c r="O28" s="174"/>
      <c r="P28" s="174">
        <v>5</v>
      </c>
      <c r="Q28" s="174">
        <v>5</v>
      </c>
      <c r="R28" s="147"/>
      <c r="S28" s="174">
        <v>5</v>
      </c>
      <c r="T28" s="174">
        <v>3</v>
      </c>
      <c r="U28" s="187">
        <f t="shared" si="0"/>
        <v>4.75</v>
      </c>
      <c r="V28" s="187"/>
      <c r="W28" s="167"/>
      <c r="X28" s="353"/>
    </row>
    <row r="29" spans="1:24" s="38" customFormat="1" ht="33" customHeight="1" x14ac:dyDescent="0.2">
      <c r="A29" s="65">
        <v>13</v>
      </c>
      <c r="B29" s="67" t="s">
        <v>41</v>
      </c>
      <c r="C29" s="82" t="s">
        <v>221</v>
      </c>
      <c r="D29" s="85" t="s">
        <v>220</v>
      </c>
      <c r="E29" s="86">
        <v>376133</v>
      </c>
      <c r="F29" s="81" t="s">
        <v>230</v>
      </c>
      <c r="G29" s="207">
        <v>200</v>
      </c>
      <c r="H29" s="207">
        <v>72</v>
      </c>
      <c r="I29" s="174" t="s">
        <v>94</v>
      </c>
      <c r="J29" s="174" t="s">
        <v>100</v>
      </c>
      <c r="K29" s="174">
        <v>2</v>
      </c>
      <c r="L29" s="174">
        <v>2</v>
      </c>
      <c r="M29" s="174"/>
      <c r="N29" s="174">
        <v>3</v>
      </c>
      <c r="O29" s="174"/>
      <c r="P29" s="174" t="s">
        <v>100</v>
      </c>
      <c r="Q29" s="174" t="s">
        <v>100</v>
      </c>
      <c r="R29" s="147"/>
      <c r="S29" s="174">
        <v>4</v>
      </c>
      <c r="T29" s="174">
        <v>4</v>
      </c>
      <c r="U29" s="187">
        <f t="shared" si="0"/>
        <v>3</v>
      </c>
      <c r="V29" s="187"/>
      <c r="W29" s="170"/>
      <c r="X29" s="172"/>
    </row>
    <row r="30" spans="1:24" s="38" customFormat="1" ht="41.25" customHeight="1" x14ac:dyDescent="0.2">
      <c r="A30" s="65">
        <v>14</v>
      </c>
      <c r="B30" s="66" t="s">
        <v>4</v>
      </c>
      <c r="C30" s="170" t="s">
        <v>57</v>
      </c>
      <c r="D30" s="92" t="s">
        <v>148</v>
      </c>
      <c r="E30" s="89">
        <v>142630</v>
      </c>
      <c r="F30" s="81" t="s">
        <v>280</v>
      </c>
      <c r="G30" s="207">
        <v>200</v>
      </c>
      <c r="H30" s="207">
        <v>449</v>
      </c>
      <c r="I30" s="174" t="s">
        <v>94</v>
      </c>
      <c r="J30" s="174">
        <v>4</v>
      </c>
      <c r="K30" s="174">
        <v>3</v>
      </c>
      <c r="L30" s="174">
        <v>3</v>
      </c>
      <c r="M30" s="174"/>
      <c r="N30" s="174">
        <v>3</v>
      </c>
      <c r="O30" s="174"/>
      <c r="P30" s="174">
        <v>4</v>
      </c>
      <c r="Q30" s="174">
        <v>4</v>
      </c>
      <c r="R30" s="147"/>
      <c r="S30" s="174">
        <v>4</v>
      </c>
      <c r="T30" s="174">
        <v>5</v>
      </c>
      <c r="U30" s="187">
        <f t="shared" si="0"/>
        <v>3.75</v>
      </c>
      <c r="V30" s="187"/>
      <c r="W30" s="170"/>
      <c r="X30" s="172"/>
    </row>
    <row r="31" spans="1:24" s="38" customFormat="1" ht="34.5" customHeight="1" x14ac:dyDescent="0.2">
      <c r="A31" s="65">
        <v>15</v>
      </c>
      <c r="B31" s="66" t="s">
        <v>3</v>
      </c>
      <c r="C31" s="170" t="s">
        <v>74</v>
      </c>
      <c r="D31" s="92" t="s">
        <v>63</v>
      </c>
      <c r="E31" s="89">
        <v>122434</v>
      </c>
      <c r="F31" s="81" t="s">
        <v>244</v>
      </c>
      <c r="G31" s="207">
        <v>200</v>
      </c>
      <c r="H31" s="207">
        <v>4</v>
      </c>
      <c r="I31" s="174" t="s">
        <v>94</v>
      </c>
      <c r="J31" s="174" t="s">
        <v>100</v>
      </c>
      <c r="K31" s="174">
        <v>2</v>
      </c>
      <c r="L31" s="174" t="s">
        <v>100</v>
      </c>
      <c r="M31" s="174"/>
      <c r="N31" s="174">
        <v>4</v>
      </c>
      <c r="O31" s="174"/>
      <c r="P31" s="174">
        <v>4</v>
      </c>
      <c r="Q31" s="174">
        <v>3</v>
      </c>
      <c r="R31" s="147"/>
      <c r="S31" s="174" t="s">
        <v>100</v>
      </c>
      <c r="T31" s="174">
        <v>1</v>
      </c>
      <c r="U31" s="187">
        <f t="shared" si="0"/>
        <v>2.8</v>
      </c>
      <c r="V31" s="187"/>
      <c r="W31" s="170"/>
      <c r="X31" s="172"/>
    </row>
    <row r="32" spans="1:24" s="38" customFormat="1" ht="36" customHeight="1" x14ac:dyDescent="0.2">
      <c r="A32" s="65">
        <v>16</v>
      </c>
      <c r="B32" s="64" t="s">
        <v>211</v>
      </c>
      <c r="C32" s="81" t="s">
        <v>78</v>
      </c>
      <c r="D32" s="92" t="s">
        <v>71</v>
      </c>
      <c r="E32" s="89">
        <v>334588</v>
      </c>
      <c r="F32" s="81" t="s">
        <v>177</v>
      </c>
      <c r="G32" s="207">
        <v>120</v>
      </c>
      <c r="H32" s="207">
        <v>235</v>
      </c>
      <c r="I32" s="174" t="s">
        <v>28</v>
      </c>
      <c r="J32" s="174">
        <v>1</v>
      </c>
      <c r="K32" s="174">
        <v>1</v>
      </c>
      <c r="L32" s="174">
        <v>1</v>
      </c>
      <c r="M32" s="174"/>
      <c r="N32" s="174" t="s">
        <v>241</v>
      </c>
      <c r="O32" s="174"/>
      <c r="P32" s="174" t="s">
        <v>241</v>
      </c>
      <c r="Q32" s="174" t="s">
        <v>241</v>
      </c>
      <c r="R32" s="147"/>
      <c r="S32" s="339">
        <v>5</v>
      </c>
      <c r="T32" s="187" t="s">
        <v>28</v>
      </c>
      <c r="U32" s="187">
        <f t="shared" si="0"/>
        <v>2</v>
      </c>
      <c r="V32" s="187"/>
      <c r="W32" s="170" t="s">
        <v>248</v>
      </c>
      <c r="X32" s="172"/>
    </row>
    <row r="33" spans="1:24" s="38" customFormat="1" ht="49.5" customHeight="1" x14ac:dyDescent="0.2">
      <c r="A33" s="65">
        <v>17</v>
      </c>
      <c r="B33" s="66" t="s">
        <v>9</v>
      </c>
      <c r="C33" s="170" t="s">
        <v>66</v>
      </c>
      <c r="D33" s="85" t="s">
        <v>144</v>
      </c>
      <c r="E33" s="86">
        <v>456609</v>
      </c>
      <c r="F33" s="81" t="s">
        <v>178</v>
      </c>
      <c r="G33" s="206">
        <v>50</v>
      </c>
      <c r="H33" s="206">
        <v>76</v>
      </c>
      <c r="I33" s="174" t="s">
        <v>94</v>
      </c>
      <c r="J33" s="174">
        <v>4</v>
      </c>
      <c r="K33" s="174" t="s">
        <v>100</v>
      </c>
      <c r="L33" s="174" t="s">
        <v>100</v>
      </c>
      <c r="M33" s="174"/>
      <c r="N33" s="174">
        <v>4</v>
      </c>
      <c r="O33" s="174"/>
      <c r="P33" s="174">
        <v>3</v>
      </c>
      <c r="Q33" s="174">
        <v>4</v>
      </c>
      <c r="R33" s="147"/>
      <c r="S33" s="174">
        <v>4</v>
      </c>
      <c r="T33" s="339">
        <v>3</v>
      </c>
      <c r="U33" s="187">
        <f t="shared" si="0"/>
        <v>3.6666666666666665</v>
      </c>
      <c r="V33" s="187"/>
      <c r="W33" s="170"/>
      <c r="X33" s="353"/>
    </row>
    <row r="34" spans="1:24" s="38" customFormat="1" ht="48" customHeight="1" x14ac:dyDescent="0.2">
      <c r="A34" s="65">
        <v>18</v>
      </c>
      <c r="B34" s="66" t="s">
        <v>10</v>
      </c>
      <c r="C34" s="170" t="s">
        <v>337</v>
      </c>
      <c r="D34" s="85" t="s">
        <v>142</v>
      </c>
      <c r="E34" s="86" t="s">
        <v>140</v>
      </c>
      <c r="F34" s="81" t="s">
        <v>264</v>
      </c>
      <c r="G34" s="206">
        <v>500</v>
      </c>
      <c r="H34" s="206">
        <f>491+21</f>
        <v>512</v>
      </c>
      <c r="I34" s="174" t="s">
        <v>28</v>
      </c>
      <c r="J34" s="174">
        <v>3</v>
      </c>
      <c r="K34" s="174"/>
      <c r="L34" s="174" t="s">
        <v>241</v>
      </c>
      <c r="M34" s="174"/>
      <c r="N34" s="174" t="s">
        <v>241</v>
      </c>
      <c r="O34" s="174"/>
      <c r="P34" s="174">
        <v>3</v>
      </c>
      <c r="Q34" s="174"/>
      <c r="R34" s="147"/>
      <c r="S34" s="174"/>
      <c r="T34" s="174"/>
      <c r="U34" s="187">
        <f t="shared" si="0"/>
        <v>3</v>
      </c>
      <c r="V34" s="174"/>
      <c r="W34" s="171"/>
      <c r="X34" s="352"/>
    </row>
    <row r="35" spans="1:24" ht="43.5" customHeight="1" x14ac:dyDescent="0.2">
      <c r="A35" s="65">
        <v>19</v>
      </c>
      <c r="B35" s="67" t="s">
        <v>10</v>
      </c>
      <c r="C35" s="81" t="s">
        <v>222</v>
      </c>
      <c r="D35" s="85"/>
      <c r="E35" s="86">
        <v>372529</v>
      </c>
      <c r="F35" s="81" t="s">
        <v>266</v>
      </c>
      <c r="G35" s="206">
        <v>50</v>
      </c>
      <c r="H35" s="206">
        <v>79</v>
      </c>
      <c r="I35" s="174" t="s">
        <v>94</v>
      </c>
      <c r="J35" s="174">
        <v>3</v>
      </c>
      <c r="K35" s="174">
        <v>3</v>
      </c>
      <c r="L35" s="174">
        <v>3</v>
      </c>
      <c r="M35" s="174"/>
      <c r="N35" s="174">
        <v>3</v>
      </c>
      <c r="O35" s="174"/>
      <c r="P35" s="174">
        <v>3</v>
      </c>
      <c r="Q35" s="174">
        <v>3</v>
      </c>
      <c r="R35" s="147"/>
      <c r="S35" s="174">
        <v>3</v>
      </c>
      <c r="T35" s="174">
        <v>4</v>
      </c>
      <c r="U35" s="187">
        <f t="shared" si="0"/>
        <v>3.125</v>
      </c>
      <c r="V35" s="187"/>
      <c r="W35" s="171"/>
      <c r="X35" s="354"/>
    </row>
    <row r="36" spans="1:24" s="363" customFormat="1" ht="48.75" customHeight="1" x14ac:dyDescent="0.2">
      <c r="A36" s="130"/>
      <c r="B36" s="131" t="s">
        <v>5</v>
      </c>
      <c r="C36" s="132" t="s">
        <v>270</v>
      </c>
      <c r="D36" s="133"/>
      <c r="E36" s="134"/>
      <c r="F36" s="132" t="s">
        <v>271</v>
      </c>
      <c r="G36" s="313"/>
      <c r="H36" s="313"/>
      <c r="I36" s="330"/>
      <c r="J36" s="330"/>
      <c r="K36" s="330"/>
      <c r="L36" s="330"/>
      <c r="M36" s="330"/>
      <c r="N36" s="330"/>
      <c r="O36" s="330"/>
      <c r="P36" s="330"/>
      <c r="Q36" s="330"/>
      <c r="R36" s="359"/>
      <c r="S36" s="330"/>
      <c r="T36" s="330"/>
      <c r="U36" s="187"/>
      <c r="V36" s="360"/>
      <c r="W36" s="361"/>
      <c r="X36" s="362"/>
    </row>
    <row r="37" spans="1:24" s="363" customFormat="1" ht="43.5" customHeight="1" x14ac:dyDescent="0.2">
      <c r="A37" s="130"/>
      <c r="B37" s="131" t="s">
        <v>41</v>
      </c>
      <c r="C37" s="132" t="s">
        <v>268</v>
      </c>
      <c r="D37" s="133"/>
      <c r="E37" s="134"/>
      <c r="F37" s="132" t="s">
        <v>269</v>
      </c>
      <c r="G37" s="313"/>
      <c r="H37" s="313"/>
      <c r="I37" s="330"/>
      <c r="J37" s="330"/>
      <c r="K37" s="330"/>
      <c r="L37" s="330"/>
      <c r="M37" s="330"/>
      <c r="N37" s="330"/>
      <c r="O37" s="330"/>
      <c r="P37" s="330"/>
      <c r="Q37" s="330"/>
      <c r="R37" s="359"/>
      <c r="S37" s="330"/>
      <c r="T37" s="330"/>
      <c r="U37" s="187"/>
      <c r="V37" s="360"/>
      <c r="W37" s="361"/>
      <c r="X37" s="362"/>
    </row>
    <row r="38" spans="1:24" s="317" customFormat="1" ht="33.75" customHeight="1" x14ac:dyDescent="0.2">
      <c r="A38" s="312"/>
      <c r="B38" s="219" t="s">
        <v>3</v>
      </c>
      <c r="C38" s="222" t="s">
        <v>254</v>
      </c>
      <c r="D38" s="221" t="s">
        <v>54</v>
      </c>
      <c r="E38" s="221" t="s">
        <v>54</v>
      </c>
      <c r="F38" s="222" t="s">
        <v>274</v>
      </c>
      <c r="G38" s="313" t="s">
        <v>204</v>
      </c>
      <c r="H38" s="313"/>
      <c r="I38" s="330" t="s">
        <v>94</v>
      </c>
      <c r="J38" s="314">
        <v>4</v>
      </c>
      <c r="K38" s="314">
        <v>4</v>
      </c>
      <c r="L38" s="314">
        <v>4</v>
      </c>
      <c r="M38" s="312"/>
      <c r="N38" s="314"/>
      <c r="O38" s="312"/>
      <c r="P38" s="336">
        <v>5</v>
      </c>
      <c r="Q38" s="336">
        <v>5</v>
      </c>
      <c r="R38" s="312"/>
      <c r="S38" s="314">
        <v>3</v>
      </c>
      <c r="T38" s="330">
        <v>4</v>
      </c>
      <c r="U38" s="187">
        <f t="shared" si="0"/>
        <v>4.1428571428571432</v>
      </c>
      <c r="V38" s="316"/>
      <c r="W38" s="315" t="s">
        <v>243</v>
      </c>
      <c r="X38" s="357" t="s">
        <v>262</v>
      </c>
    </row>
    <row r="39" spans="1:24" ht="37.5" customHeight="1" x14ac:dyDescent="0.2">
      <c r="A39" s="47"/>
      <c r="B39" s="219" t="s">
        <v>11</v>
      </c>
      <c r="C39" s="220" t="s">
        <v>213</v>
      </c>
      <c r="D39" s="221" t="s">
        <v>54</v>
      </c>
      <c r="E39" s="221" t="s">
        <v>54</v>
      </c>
      <c r="F39" s="222" t="s">
        <v>209</v>
      </c>
      <c r="G39" s="313" t="s">
        <v>204</v>
      </c>
      <c r="H39" s="313"/>
      <c r="I39" s="330" t="s">
        <v>94</v>
      </c>
      <c r="J39" s="314">
        <v>4</v>
      </c>
      <c r="K39" s="314">
        <v>4</v>
      </c>
      <c r="L39" s="314">
        <v>4</v>
      </c>
      <c r="M39" s="314"/>
      <c r="N39" s="314">
        <v>4</v>
      </c>
      <c r="O39" s="314"/>
      <c r="P39" s="336">
        <v>5</v>
      </c>
      <c r="Q39" s="336">
        <v>5</v>
      </c>
      <c r="R39" s="314"/>
      <c r="S39" s="314">
        <v>3</v>
      </c>
      <c r="T39" s="314">
        <v>4</v>
      </c>
      <c r="U39" s="187">
        <f t="shared" si="0"/>
        <v>4.125</v>
      </c>
      <c r="V39" s="3"/>
      <c r="W39" s="49" t="s">
        <v>245</v>
      </c>
      <c r="X39" s="357" t="s">
        <v>262</v>
      </c>
    </row>
    <row r="40" spans="1:24" s="38" customFormat="1" ht="39" customHeight="1" x14ac:dyDescent="0.2">
      <c r="A40" s="47"/>
      <c r="B40" s="219" t="s">
        <v>11</v>
      </c>
      <c r="C40" s="223" t="s">
        <v>246</v>
      </c>
      <c r="D40" s="221" t="s">
        <v>54</v>
      </c>
      <c r="E40" s="221" t="s">
        <v>54</v>
      </c>
      <c r="F40" s="222" t="s">
        <v>275</v>
      </c>
      <c r="G40" s="313" t="s">
        <v>204</v>
      </c>
      <c r="H40" s="313"/>
      <c r="I40" s="330" t="s">
        <v>94</v>
      </c>
      <c r="J40" s="314">
        <v>4</v>
      </c>
      <c r="K40" s="314" t="s">
        <v>100</v>
      </c>
      <c r="L40" s="314">
        <v>5</v>
      </c>
      <c r="M40" s="314"/>
      <c r="N40" s="314"/>
      <c r="O40" s="314"/>
      <c r="P40" s="336">
        <v>5</v>
      </c>
      <c r="Q40" s="336"/>
      <c r="R40" s="314"/>
      <c r="S40" s="314">
        <v>3</v>
      </c>
      <c r="T40" s="314">
        <v>4</v>
      </c>
      <c r="U40" s="187">
        <f t="shared" si="0"/>
        <v>4.2</v>
      </c>
      <c r="V40" s="316"/>
      <c r="W40" s="315" t="s">
        <v>247</v>
      </c>
      <c r="X40" s="100"/>
    </row>
    <row r="41" spans="1:24" s="38" customFormat="1" ht="39" customHeight="1" x14ac:dyDescent="0.2">
      <c r="A41" s="47"/>
      <c r="B41" s="219" t="s">
        <v>11</v>
      </c>
      <c r="C41" s="223" t="s">
        <v>272</v>
      </c>
      <c r="D41" s="221"/>
      <c r="E41" s="221"/>
      <c r="F41" s="222" t="s">
        <v>273</v>
      </c>
      <c r="G41" s="313"/>
      <c r="H41" s="313"/>
      <c r="I41" s="330"/>
      <c r="J41" s="314"/>
      <c r="K41" s="314"/>
      <c r="L41" s="314"/>
      <c r="M41" s="314"/>
      <c r="N41" s="314"/>
      <c r="O41" s="314"/>
      <c r="P41" s="336"/>
      <c r="Q41" s="336"/>
      <c r="R41" s="314"/>
      <c r="S41" s="314"/>
      <c r="T41" s="314"/>
      <c r="U41" s="187"/>
      <c r="V41" s="316"/>
      <c r="W41" s="315"/>
      <c r="X41" s="100"/>
    </row>
    <row r="42" spans="1:24" s="38" customFormat="1" ht="45" customHeight="1" x14ac:dyDescent="0.2">
      <c r="A42" s="47"/>
      <c r="B42" s="219" t="s">
        <v>211</v>
      </c>
      <c r="C42" s="223" t="s">
        <v>215</v>
      </c>
      <c r="D42" s="221" t="s">
        <v>54</v>
      </c>
      <c r="E42" s="221" t="s">
        <v>54</v>
      </c>
      <c r="F42" s="222" t="s">
        <v>212</v>
      </c>
      <c r="G42" s="206" t="s">
        <v>204</v>
      </c>
      <c r="H42" s="206"/>
      <c r="I42" s="330" t="s">
        <v>94</v>
      </c>
      <c r="J42" s="314">
        <v>4</v>
      </c>
      <c r="K42" s="314" t="s">
        <v>100</v>
      </c>
      <c r="L42" s="314">
        <v>4</v>
      </c>
      <c r="M42" s="314"/>
      <c r="N42" s="314">
        <v>4.5</v>
      </c>
      <c r="O42" s="314"/>
      <c r="P42" s="336">
        <v>4</v>
      </c>
      <c r="Q42" s="336">
        <v>4</v>
      </c>
      <c r="R42" s="314"/>
      <c r="S42" s="314">
        <v>3</v>
      </c>
      <c r="T42" s="314">
        <v>4</v>
      </c>
      <c r="U42" s="187">
        <f t="shared" si="0"/>
        <v>3.9285714285714284</v>
      </c>
      <c r="V42" s="49" t="s">
        <v>255</v>
      </c>
      <c r="W42" s="49" t="s">
        <v>245</v>
      </c>
      <c r="X42" s="357" t="s">
        <v>262</v>
      </c>
    </row>
    <row r="43" spans="1:24" s="38" customFormat="1" ht="45" customHeight="1" x14ac:dyDescent="0.2">
      <c r="A43" s="47"/>
      <c r="B43" s="219" t="s">
        <v>42</v>
      </c>
      <c r="C43" s="223" t="s">
        <v>214</v>
      </c>
      <c r="D43" s="221" t="s">
        <v>54</v>
      </c>
      <c r="E43" s="221" t="s">
        <v>54</v>
      </c>
      <c r="F43" s="222" t="s">
        <v>210</v>
      </c>
      <c r="G43" s="313" t="s">
        <v>204</v>
      </c>
      <c r="H43" s="313"/>
      <c r="I43" s="330" t="s">
        <v>94</v>
      </c>
      <c r="J43" s="314">
        <v>5</v>
      </c>
      <c r="K43" s="314" t="s">
        <v>100</v>
      </c>
      <c r="L43" s="314">
        <v>4</v>
      </c>
      <c r="M43" s="314"/>
      <c r="N43" s="314">
        <v>5</v>
      </c>
      <c r="O43" s="314"/>
      <c r="P43" s="336">
        <v>5</v>
      </c>
      <c r="Q43" s="336">
        <v>5</v>
      </c>
      <c r="R43" s="314"/>
      <c r="S43" s="314">
        <v>3</v>
      </c>
      <c r="T43" s="314">
        <v>4</v>
      </c>
      <c r="U43" s="187">
        <f t="shared" si="0"/>
        <v>4.4285714285714288</v>
      </c>
      <c r="V43" s="49"/>
      <c r="W43" s="49" t="s">
        <v>245</v>
      </c>
      <c r="X43" s="357" t="s">
        <v>262</v>
      </c>
    </row>
    <row r="44" spans="1:24" s="385" customFormat="1" ht="45" customHeight="1" x14ac:dyDescent="0.2">
      <c r="A44" s="374"/>
      <c r="B44" s="375" t="s">
        <v>276</v>
      </c>
      <c r="C44" s="376" t="s">
        <v>267</v>
      </c>
      <c r="D44" s="377"/>
      <c r="E44" s="377"/>
      <c r="F44" s="378"/>
      <c r="G44" s="379"/>
      <c r="H44" s="379"/>
      <c r="I44" s="380"/>
      <c r="J44" s="381"/>
      <c r="K44" s="381"/>
      <c r="L44" s="381"/>
      <c r="M44" s="381"/>
      <c r="N44" s="381"/>
      <c r="O44" s="381"/>
      <c r="P44" s="382"/>
      <c r="Q44" s="382"/>
      <c r="R44" s="381"/>
      <c r="S44" s="381"/>
      <c r="T44" s="381"/>
      <c r="U44" s="187"/>
      <c r="V44" s="383"/>
      <c r="W44" s="383"/>
      <c r="X44" s="384"/>
    </row>
    <row r="45" spans="1:24" s="328" customFormat="1" ht="33.75" customHeight="1" x14ac:dyDescent="0.2">
      <c r="A45" s="318">
        <v>20</v>
      </c>
      <c r="B45" s="319" t="s">
        <v>5</v>
      </c>
      <c r="C45" s="320" t="s">
        <v>165</v>
      </c>
      <c r="D45" s="321" t="s">
        <v>54</v>
      </c>
      <c r="E45" s="322" t="s">
        <v>54</v>
      </c>
      <c r="F45" s="323" t="s">
        <v>72</v>
      </c>
      <c r="G45" s="324" t="s">
        <v>204</v>
      </c>
      <c r="H45" s="324"/>
      <c r="I45" s="325"/>
      <c r="J45" s="325"/>
      <c r="K45" s="325"/>
      <c r="L45" s="325"/>
      <c r="M45" s="325"/>
      <c r="N45" s="325"/>
      <c r="O45" s="325"/>
      <c r="P45" s="325" t="s">
        <v>100</v>
      </c>
      <c r="Q45" s="325"/>
      <c r="R45" s="340"/>
      <c r="S45" s="325" t="s">
        <v>100</v>
      </c>
      <c r="T45" s="325" t="s">
        <v>100</v>
      </c>
      <c r="U45" s="187"/>
      <c r="V45" s="326"/>
      <c r="W45" s="327"/>
      <c r="X45" s="355"/>
    </row>
    <row r="46" spans="1:24" s="328" customFormat="1" ht="34.5" customHeight="1" x14ac:dyDescent="0.2">
      <c r="A46" s="318">
        <v>22</v>
      </c>
      <c r="B46" s="319" t="s">
        <v>5</v>
      </c>
      <c r="C46" s="320" t="s">
        <v>39</v>
      </c>
      <c r="D46" s="321" t="s">
        <v>64</v>
      </c>
      <c r="E46" s="322" t="s">
        <v>64</v>
      </c>
      <c r="F46" s="323" t="s">
        <v>233</v>
      </c>
      <c r="G46" s="324" t="s">
        <v>204</v>
      </c>
      <c r="H46" s="324"/>
      <c r="I46" s="325"/>
      <c r="J46" s="325">
        <v>5</v>
      </c>
      <c r="K46" s="325">
        <v>5</v>
      </c>
      <c r="L46" s="325">
        <v>4</v>
      </c>
      <c r="M46" s="325"/>
      <c r="N46" s="325"/>
      <c r="O46" s="325"/>
      <c r="P46" s="325">
        <v>4</v>
      </c>
      <c r="Q46" s="325"/>
      <c r="R46" s="340"/>
      <c r="S46" s="325" t="s">
        <v>100</v>
      </c>
      <c r="T46" s="325" t="s">
        <v>100</v>
      </c>
      <c r="U46" s="187">
        <f t="shared" si="0"/>
        <v>4.5</v>
      </c>
      <c r="V46" s="326"/>
      <c r="W46" s="327"/>
      <c r="X46" s="355"/>
    </row>
    <row r="47" spans="1:24" s="328" customFormat="1" ht="33.75" customHeight="1" x14ac:dyDescent="0.2">
      <c r="A47" s="318">
        <v>21</v>
      </c>
      <c r="B47" s="319" t="s">
        <v>4</v>
      </c>
      <c r="C47" s="320" t="s">
        <v>166</v>
      </c>
      <c r="D47" s="321" t="s">
        <v>54</v>
      </c>
      <c r="E47" s="322" t="s">
        <v>54</v>
      </c>
      <c r="F47" s="323" t="s">
        <v>72</v>
      </c>
      <c r="G47" s="324" t="s">
        <v>204</v>
      </c>
      <c r="H47" s="324"/>
      <c r="I47" s="325"/>
      <c r="J47" s="325">
        <v>5</v>
      </c>
      <c r="K47" s="325">
        <v>5</v>
      </c>
      <c r="L47" s="325">
        <v>5</v>
      </c>
      <c r="M47" s="325"/>
      <c r="N47" s="325"/>
      <c r="O47" s="325"/>
      <c r="P47" s="325">
        <v>5</v>
      </c>
      <c r="Q47" s="325"/>
      <c r="R47" s="340"/>
      <c r="S47" s="325" t="s">
        <v>100</v>
      </c>
      <c r="T47" s="325" t="s">
        <v>100</v>
      </c>
      <c r="U47" s="187">
        <f t="shared" si="0"/>
        <v>5</v>
      </c>
      <c r="V47" s="326"/>
      <c r="W47" s="327"/>
      <c r="X47" s="355"/>
    </row>
    <row r="48" spans="1:24" s="329" customFormat="1" ht="47.25" customHeight="1" x14ac:dyDescent="0.2">
      <c r="A48" s="318">
        <v>23</v>
      </c>
      <c r="B48" s="319" t="s">
        <v>9</v>
      </c>
      <c r="C48" s="320" t="s">
        <v>231</v>
      </c>
      <c r="D48" s="321" t="s">
        <v>54</v>
      </c>
      <c r="E48" s="322" t="s">
        <v>54</v>
      </c>
      <c r="F48" s="323" t="s">
        <v>234</v>
      </c>
      <c r="G48" s="324" t="s">
        <v>204</v>
      </c>
      <c r="H48" s="324"/>
      <c r="I48" s="325"/>
      <c r="J48" s="325">
        <v>5</v>
      </c>
      <c r="K48" s="325">
        <v>5</v>
      </c>
      <c r="L48" s="325">
        <v>5</v>
      </c>
      <c r="M48" s="325"/>
      <c r="N48" s="325"/>
      <c r="O48" s="325"/>
      <c r="P48" s="325">
        <v>3</v>
      </c>
      <c r="Q48" s="325"/>
      <c r="R48" s="340"/>
      <c r="S48" s="325" t="s">
        <v>100</v>
      </c>
      <c r="T48" s="325" t="s">
        <v>100</v>
      </c>
      <c r="U48" s="187">
        <f t="shared" si="0"/>
        <v>4.5</v>
      </c>
      <c r="V48" s="326"/>
      <c r="W48" s="327"/>
      <c r="X48" s="356"/>
    </row>
    <row r="49" spans="1:28" s="329" customFormat="1" ht="48.75" customHeight="1" x14ac:dyDescent="0.2">
      <c r="A49" s="318">
        <v>24</v>
      </c>
      <c r="B49" s="319" t="s">
        <v>10</v>
      </c>
      <c r="C49" s="323" t="s">
        <v>232</v>
      </c>
      <c r="D49" s="321" t="s">
        <v>54</v>
      </c>
      <c r="E49" s="322" t="s">
        <v>54</v>
      </c>
      <c r="F49" s="323" t="s">
        <v>235</v>
      </c>
      <c r="G49" s="324" t="s">
        <v>204</v>
      </c>
      <c r="H49" s="324"/>
      <c r="I49" s="325"/>
      <c r="J49" s="325"/>
      <c r="K49" s="325"/>
      <c r="L49" s="325" t="s">
        <v>100</v>
      </c>
      <c r="M49" s="325"/>
      <c r="N49" s="325"/>
      <c r="O49" s="325"/>
      <c r="P49" s="325" t="s">
        <v>100</v>
      </c>
      <c r="Q49" s="325"/>
      <c r="R49" s="340"/>
      <c r="S49" s="325" t="s">
        <v>100</v>
      </c>
      <c r="T49" s="325" t="s">
        <v>100</v>
      </c>
      <c r="U49" s="187"/>
      <c r="V49" s="326"/>
      <c r="W49" s="327"/>
      <c r="X49" s="356"/>
    </row>
    <row r="50" spans="1:28" ht="31.5" customHeight="1" x14ac:dyDescent="0.35">
      <c r="G50" s="217"/>
      <c r="H50" s="218"/>
    </row>
    <row r="59" spans="1:28" s="18" customFormat="1" x14ac:dyDescent="0.2">
      <c r="B59" s="9"/>
      <c r="C59" s="216"/>
      <c r="D59" s="216"/>
      <c r="E59" s="216"/>
      <c r="F59" s="216"/>
      <c r="G59" s="201"/>
      <c r="H59" s="201"/>
      <c r="N59" s="183"/>
      <c r="Q59" s="331"/>
      <c r="T59"/>
      <c r="U59" s="216"/>
      <c r="V59" s="337"/>
      <c r="W59"/>
      <c r="X59" s="348"/>
      <c r="Y59"/>
      <c r="Z59"/>
      <c r="AA59"/>
      <c r="AB59"/>
    </row>
    <row r="61" spans="1:28" s="18" customFormat="1" x14ac:dyDescent="0.2">
      <c r="B61" s="9"/>
      <c r="C61" s="216"/>
      <c r="D61" s="216"/>
      <c r="E61" s="216"/>
      <c r="F61" s="216"/>
      <c r="G61" s="201"/>
      <c r="H61" s="201"/>
      <c r="N61" s="183"/>
      <c r="Q61" s="331"/>
      <c r="T61"/>
      <c r="U61" s="216"/>
      <c r="V61" s="337"/>
      <c r="W61"/>
      <c r="X61" s="348"/>
      <c r="Y61"/>
      <c r="Z61"/>
      <c r="AA61"/>
      <c r="AB61"/>
    </row>
  </sheetData>
  <autoFilter ref="A10:W35" xr:uid="{00000000-0009-0000-0000-000001000000}"/>
  <mergeCells count="4">
    <mergeCell ref="A19:A20"/>
    <mergeCell ref="D9:E9"/>
    <mergeCell ref="G19:G20"/>
    <mergeCell ref="B19:B20"/>
  </mergeCells>
  <pageMargins left="0.45" right="0.45" top="0.5" bottom="0.5" header="0.05" footer="0.05"/>
  <pageSetup paperSize="17" scale="61" fitToHeight="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61"/>
  <sheetViews>
    <sheetView zoomScale="60" zoomScaleNormal="60" workbookViewId="0">
      <selection activeCell="U15" sqref="U15"/>
    </sheetView>
  </sheetViews>
  <sheetFormatPr defaultRowHeight="12.75" x14ac:dyDescent="0.2"/>
  <cols>
    <col min="1" max="1" width="7" style="18" customWidth="1"/>
    <col min="2" max="2" width="17.140625" style="9" customWidth="1"/>
    <col min="3" max="3" width="46.28515625" style="216" customWidth="1"/>
    <col min="4" max="4" width="14.140625" style="216" customWidth="1"/>
    <col min="5" max="5" width="10.85546875" style="216" customWidth="1"/>
    <col min="6" max="6" width="61" style="216" customWidth="1"/>
    <col min="7" max="7" width="25.85546875" style="201" customWidth="1"/>
    <col min="8" max="8" width="21.7109375" style="201" customWidth="1"/>
    <col min="9" max="9" width="15.140625" style="18" customWidth="1"/>
    <col min="10" max="10" width="8.7109375" style="18" customWidth="1"/>
    <col min="11" max="11" width="7.5703125" style="18" customWidth="1"/>
    <col min="12" max="13" width="7.85546875" style="18" customWidth="1"/>
    <col min="14" max="14" width="10.28515625" style="183" customWidth="1"/>
    <col min="15" max="15" width="10.28515625" style="18" customWidth="1"/>
    <col min="16" max="16" width="9.85546875" style="18" customWidth="1"/>
    <col min="17" max="17" width="39.140625" style="24" customWidth="1"/>
    <col min="18" max="19" width="8.85546875" style="18" customWidth="1"/>
    <col min="20" max="20" width="8.85546875" customWidth="1"/>
    <col min="21" max="21" width="14.42578125" style="216" customWidth="1"/>
    <col min="22" max="22" width="73.140625" customWidth="1"/>
    <col min="23" max="23" width="69.42578125" style="4" customWidth="1"/>
  </cols>
  <sheetData>
    <row r="1" spans="1:23" ht="20.25" x14ac:dyDescent="0.3">
      <c r="A1" s="17" t="s">
        <v>116</v>
      </c>
      <c r="C1" s="54"/>
      <c r="D1" s="507" t="s">
        <v>138</v>
      </c>
      <c r="E1" s="501"/>
      <c r="F1" s="234">
        <v>44452</v>
      </c>
    </row>
    <row r="2" spans="1:23" ht="20.25" x14ac:dyDescent="0.3">
      <c r="A2" s="17"/>
      <c r="C2" s="54"/>
      <c r="E2" s="235"/>
      <c r="F2" s="201"/>
      <c r="H2" s="18"/>
      <c r="M2" s="183"/>
      <c r="N2" s="18"/>
      <c r="P2" s="24"/>
      <c r="Q2" s="18"/>
      <c r="S2"/>
      <c r="T2" s="216"/>
      <c r="U2"/>
      <c r="V2" s="4"/>
      <c r="W2"/>
    </row>
    <row r="3" spans="1:23" ht="24.75" customHeight="1" x14ac:dyDescent="0.25">
      <c r="C3" s="236" t="s">
        <v>149</v>
      </c>
      <c r="D3" s="237" t="s">
        <v>225</v>
      </c>
      <c r="E3" s="212"/>
      <c r="F3" s="201"/>
      <c r="G3" s="238"/>
      <c r="H3" s="4"/>
      <c r="I3" s="4"/>
      <c r="M3" s="183"/>
      <c r="N3" s="18"/>
      <c r="P3" s="24"/>
      <c r="Q3" s="18"/>
      <c r="S3"/>
      <c r="T3" s="216"/>
      <c r="U3"/>
      <c r="V3" s="4"/>
      <c r="W3"/>
    </row>
    <row r="4" spans="1:23" ht="19.5" customHeight="1" x14ac:dyDescent="0.25">
      <c r="C4" s="239" t="s">
        <v>226</v>
      </c>
      <c r="F4" s="238"/>
      <c r="G4" s="238"/>
      <c r="H4" s="4"/>
      <c r="I4" s="4"/>
      <c r="M4" s="183"/>
      <c r="N4" s="18"/>
      <c r="P4" s="24"/>
      <c r="Q4" s="18"/>
      <c r="S4"/>
      <c r="T4" s="216"/>
      <c r="U4"/>
      <c r="V4" s="4"/>
      <c r="W4"/>
    </row>
    <row r="5" spans="1:23" ht="21.75" customHeight="1" x14ac:dyDescent="0.25">
      <c r="C5" s="240" t="s">
        <v>164</v>
      </c>
      <c r="D5" s="241"/>
      <c r="F5" s="201"/>
      <c r="H5" s="18"/>
      <c r="M5" s="183"/>
      <c r="N5" s="18"/>
      <c r="P5" s="24"/>
      <c r="Q5" s="18"/>
      <c r="S5"/>
      <c r="T5" s="216"/>
      <c r="U5"/>
      <c r="V5" s="4"/>
      <c r="W5"/>
    </row>
    <row r="6" spans="1:23" ht="15" x14ac:dyDescent="0.25">
      <c r="C6" s="242"/>
      <c r="D6" s="508"/>
      <c r="E6" s="508"/>
    </row>
    <row r="7" spans="1:23" s="101" customFormat="1" ht="96.75" customHeight="1" x14ac:dyDescent="0.2">
      <c r="A7" s="97" t="s">
        <v>13</v>
      </c>
      <c r="B7" s="98" t="s">
        <v>1</v>
      </c>
      <c r="C7" s="98" t="s">
        <v>43</v>
      </c>
      <c r="D7" s="98" t="s">
        <v>52</v>
      </c>
      <c r="E7" s="98" t="s">
        <v>48</v>
      </c>
      <c r="F7" s="98" t="s">
        <v>113</v>
      </c>
      <c r="G7" s="202" t="s">
        <v>205</v>
      </c>
      <c r="H7" s="202" t="s">
        <v>207</v>
      </c>
      <c r="I7" s="128" t="s">
        <v>14</v>
      </c>
      <c r="J7" s="243" t="s">
        <v>15</v>
      </c>
      <c r="K7" s="243" t="s">
        <v>16</v>
      </c>
      <c r="L7" s="243" t="s">
        <v>17</v>
      </c>
      <c r="M7" s="243" t="s">
        <v>18</v>
      </c>
      <c r="N7" s="244" t="s">
        <v>19</v>
      </c>
      <c r="O7" s="243" t="s">
        <v>20</v>
      </c>
      <c r="P7" s="243" t="s">
        <v>21</v>
      </c>
      <c r="Q7" s="243" t="s">
        <v>22</v>
      </c>
      <c r="R7" s="243" t="s">
        <v>23</v>
      </c>
      <c r="S7" s="243" t="s">
        <v>24</v>
      </c>
      <c r="T7" s="243" t="s">
        <v>25</v>
      </c>
      <c r="U7" s="129" t="s">
        <v>114</v>
      </c>
      <c r="V7" s="186" t="s">
        <v>30</v>
      </c>
      <c r="W7" s="188" t="s">
        <v>203</v>
      </c>
    </row>
    <row r="8" spans="1:23" ht="15.75" x14ac:dyDescent="0.25">
      <c r="A8" s="40"/>
      <c r="B8" s="76" t="s">
        <v>6</v>
      </c>
      <c r="C8" s="77"/>
      <c r="D8" s="77"/>
      <c r="E8" s="77"/>
      <c r="F8" s="77"/>
      <c r="G8" s="77"/>
      <c r="H8" s="77"/>
      <c r="I8" s="77"/>
      <c r="J8" s="77"/>
      <c r="K8" s="77"/>
      <c r="L8" s="77"/>
      <c r="M8" s="77"/>
      <c r="N8" s="175"/>
      <c r="O8" s="77"/>
      <c r="P8" s="77"/>
      <c r="Q8" s="77"/>
      <c r="R8" s="77"/>
      <c r="S8" s="77"/>
      <c r="T8" s="77"/>
      <c r="U8" s="77"/>
    </row>
    <row r="9" spans="1:23" s="38" customFormat="1" ht="15.75" x14ac:dyDescent="0.25">
      <c r="A9" s="245">
        <v>1</v>
      </c>
      <c r="B9" s="48" t="s">
        <v>6</v>
      </c>
      <c r="C9" s="49"/>
      <c r="D9" s="49"/>
      <c r="E9" s="57"/>
      <c r="F9" s="246" t="s">
        <v>69</v>
      </c>
      <c r="G9" s="213">
        <v>34800</v>
      </c>
      <c r="H9" s="213">
        <v>2000</v>
      </c>
      <c r="I9" s="247" t="s">
        <v>27</v>
      </c>
      <c r="J9" s="247"/>
      <c r="K9" s="247"/>
      <c r="L9" s="247"/>
      <c r="M9" s="247"/>
      <c r="N9" s="248"/>
      <c r="O9" s="247"/>
      <c r="P9" s="51"/>
      <c r="Q9" s="52"/>
      <c r="R9" s="51"/>
      <c r="S9" s="51"/>
      <c r="T9" s="48"/>
      <c r="U9" s="122" t="s">
        <v>28</v>
      </c>
      <c r="W9" s="39"/>
    </row>
    <row r="10" spans="1:23" s="38" customFormat="1" ht="15.75" x14ac:dyDescent="0.25">
      <c r="A10" s="58"/>
      <c r="B10" s="78" t="s">
        <v>68</v>
      </c>
      <c r="C10" s="79"/>
      <c r="D10" s="79"/>
      <c r="E10" s="79"/>
      <c r="F10" s="79"/>
      <c r="G10" s="79"/>
      <c r="H10" s="79"/>
      <c r="I10" s="79"/>
      <c r="J10" s="79"/>
      <c r="K10" s="79"/>
      <c r="L10" s="79"/>
      <c r="M10" s="79"/>
      <c r="N10" s="177"/>
      <c r="O10" s="79"/>
      <c r="P10" s="79"/>
      <c r="Q10" s="79"/>
      <c r="R10" s="79"/>
      <c r="S10" s="79"/>
      <c r="T10" s="79"/>
      <c r="U10" s="79"/>
      <c r="W10" s="39"/>
    </row>
    <row r="11" spans="1:23" s="38" customFormat="1" ht="15.75" x14ac:dyDescent="0.25">
      <c r="A11" s="245">
        <v>2</v>
      </c>
      <c r="B11" s="48" t="s">
        <v>29</v>
      </c>
      <c r="C11" s="49"/>
      <c r="D11" s="49"/>
      <c r="E11" s="57"/>
      <c r="F11" s="246" t="s">
        <v>134</v>
      </c>
      <c r="G11" s="249" t="s">
        <v>204</v>
      </c>
      <c r="H11" s="249" t="s">
        <v>204</v>
      </c>
      <c r="I11" s="247" t="s">
        <v>27</v>
      </c>
      <c r="J11" s="247"/>
      <c r="K11" s="247"/>
      <c r="L11" s="247"/>
      <c r="M11" s="247"/>
      <c r="N11" s="248"/>
      <c r="O11" s="247"/>
      <c r="P11" s="51"/>
      <c r="Q11" s="52"/>
      <c r="R11" s="51"/>
      <c r="S11" s="51"/>
      <c r="T11" s="48"/>
      <c r="U11" s="122" t="s">
        <v>28</v>
      </c>
      <c r="W11" s="39"/>
    </row>
    <row r="12" spans="1:23" ht="6.75" customHeight="1" x14ac:dyDescent="0.2">
      <c r="A12" s="47"/>
      <c r="B12" s="48"/>
      <c r="C12" s="49"/>
      <c r="D12" s="49"/>
      <c r="E12" s="57"/>
      <c r="F12" s="49"/>
      <c r="G12" s="122"/>
      <c r="H12" s="122"/>
      <c r="I12" s="51"/>
      <c r="J12" s="51"/>
      <c r="K12" s="51"/>
      <c r="L12" s="51"/>
      <c r="M12" s="51"/>
      <c r="N12" s="178"/>
      <c r="O12" s="51"/>
      <c r="P12" s="51"/>
      <c r="Q12" s="52"/>
      <c r="R12" s="51"/>
      <c r="S12" s="51"/>
      <c r="T12" s="48"/>
      <c r="U12" s="122"/>
    </row>
    <row r="13" spans="1:23" ht="15.6" customHeight="1" x14ac:dyDescent="0.25">
      <c r="A13" s="53"/>
      <c r="B13" s="75" t="s">
        <v>26</v>
      </c>
      <c r="C13" s="75"/>
      <c r="D13" s="75"/>
      <c r="E13" s="75"/>
      <c r="F13" s="75"/>
      <c r="G13" s="75"/>
      <c r="H13" s="75"/>
      <c r="I13" s="75"/>
      <c r="J13" s="75"/>
      <c r="K13" s="75"/>
      <c r="L13" s="75"/>
      <c r="M13" s="75"/>
      <c r="N13" s="179"/>
      <c r="O13" s="75"/>
      <c r="P13" s="75"/>
      <c r="Q13" s="75"/>
      <c r="R13" s="75"/>
      <c r="S13" s="75"/>
      <c r="T13" s="75"/>
      <c r="U13" s="75"/>
    </row>
    <row r="14" spans="1:23" ht="195.75" x14ac:dyDescent="0.25">
      <c r="A14" s="250"/>
      <c r="B14" s="251"/>
      <c r="C14" s="252"/>
      <c r="D14" s="251"/>
      <c r="E14" s="251"/>
      <c r="F14" s="252" t="s">
        <v>155</v>
      </c>
      <c r="G14" s="253">
        <f>SUM(G15:G36)</f>
        <v>6310</v>
      </c>
      <c r="H14" s="253">
        <f>SUM(H15:H36)</f>
        <v>1575</v>
      </c>
      <c r="I14" s="251"/>
      <c r="J14" s="251"/>
      <c r="K14" s="251"/>
      <c r="L14" s="251"/>
      <c r="M14" s="251"/>
      <c r="N14" s="254"/>
      <c r="O14" s="251"/>
      <c r="P14" s="251"/>
      <c r="Q14" s="169" t="s">
        <v>183</v>
      </c>
      <c r="R14" s="251"/>
      <c r="S14" s="251"/>
      <c r="T14" s="251"/>
      <c r="U14" s="251"/>
      <c r="V14" s="169"/>
    </row>
    <row r="15" spans="1:23" s="38" customFormat="1" ht="90" x14ac:dyDescent="0.2">
      <c r="A15" s="245">
        <v>3</v>
      </c>
      <c r="B15" s="255" t="s">
        <v>2</v>
      </c>
      <c r="C15" s="256" t="s">
        <v>35</v>
      </c>
      <c r="D15" s="257" t="s">
        <v>120</v>
      </c>
      <c r="E15" s="258">
        <v>123452</v>
      </c>
      <c r="F15" s="256" t="s">
        <v>180</v>
      </c>
      <c r="G15" s="259">
        <v>1400</v>
      </c>
      <c r="H15" s="259">
        <v>0</v>
      </c>
      <c r="I15" s="260" t="s">
        <v>94</v>
      </c>
      <c r="J15" s="261">
        <v>3</v>
      </c>
      <c r="K15" s="261">
        <v>1</v>
      </c>
      <c r="L15" s="261"/>
      <c r="M15" s="261"/>
      <c r="N15" s="260">
        <v>3</v>
      </c>
      <c r="O15" s="261"/>
      <c r="P15" s="261">
        <v>3</v>
      </c>
      <c r="Q15" s="262">
        <v>2</v>
      </c>
      <c r="R15" s="263"/>
      <c r="S15" s="261">
        <v>3</v>
      </c>
      <c r="T15" s="261">
        <v>3</v>
      </c>
      <c r="U15" s="264">
        <f>AVERAGE(J15:T15)</f>
        <v>2.5714285714285716</v>
      </c>
      <c r="V15" s="265" t="s">
        <v>188</v>
      </c>
      <c r="W15" s="266"/>
    </row>
    <row r="16" spans="1:23" s="38" customFormat="1" ht="45" x14ac:dyDescent="0.2">
      <c r="A16" s="245">
        <v>4</v>
      </c>
      <c r="B16" s="267" t="s">
        <v>5</v>
      </c>
      <c r="C16" s="256" t="s">
        <v>58</v>
      </c>
      <c r="D16" s="257" t="s">
        <v>59</v>
      </c>
      <c r="E16" s="258">
        <v>156117</v>
      </c>
      <c r="F16" s="256" t="s">
        <v>181</v>
      </c>
      <c r="G16" s="259">
        <v>1500</v>
      </c>
      <c r="H16" s="259">
        <v>1000</v>
      </c>
      <c r="I16" s="260" t="s">
        <v>94</v>
      </c>
      <c r="J16" s="261">
        <v>5</v>
      </c>
      <c r="K16" s="261">
        <v>3</v>
      </c>
      <c r="L16" s="261"/>
      <c r="M16" s="261"/>
      <c r="N16" s="260">
        <v>5</v>
      </c>
      <c r="O16" s="261"/>
      <c r="P16" s="261">
        <v>5</v>
      </c>
      <c r="Q16" s="262">
        <v>5</v>
      </c>
      <c r="R16" s="263"/>
      <c r="S16" s="261">
        <v>5</v>
      </c>
      <c r="T16" s="261">
        <v>4</v>
      </c>
      <c r="U16" s="264">
        <f>AVERAGE(J16:T16)</f>
        <v>4.5714285714285712</v>
      </c>
      <c r="V16" s="167" t="s">
        <v>184</v>
      </c>
      <c r="W16" s="39"/>
    </row>
    <row r="17" spans="1:23" s="38" customFormat="1" ht="75" x14ac:dyDescent="0.2">
      <c r="A17" s="245">
        <v>5</v>
      </c>
      <c r="B17" s="268" t="s">
        <v>5</v>
      </c>
      <c r="C17" s="256" t="s">
        <v>162</v>
      </c>
      <c r="D17" s="257" t="s">
        <v>55</v>
      </c>
      <c r="E17" s="258">
        <v>395290</v>
      </c>
      <c r="F17" s="256" t="s">
        <v>56</v>
      </c>
      <c r="G17" s="259">
        <v>100</v>
      </c>
      <c r="H17" s="259">
        <v>100</v>
      </c>
      <c r="I17" s="260" t="s">
        <v>94</v>
      </c>
      <c r="J17" s="261">
        <v>4</v>
      </c>
      <c r="K17" s="261">
        <v>3</v>
      </c>
      <c r="L17" s="261"/>
      <c r="M17" s="261"/>
      <c r="N17" s="260">
        <v>5</v>
      </c>
      <c r="O17" s="261"/>
      <c r="P17" s="261">
        <v>5</v>
      </c>
      <c r="Q17" s="262">
        <v>5</v>
      </c>
      <c r="R17" s="263"/>
      <c r="S17" s="261">
        <v>4</v>
      </c>
      <c r="T17" s="261">
        <v>2</v>
      </c>
      <c r="U17" s="264">
        <f>AVERAGE(J17:T17)</f>
        <v>4</v>
      </c>
      <c r="V17" s="265" t="s">
        <v>187</v>
      </c>
      <c r="W17" s="266"/>
    </row>
    <row r="18" spans="1:23" s="38" customFormat="1" ht="90" x14ac:dyDescent="0.2">
      <c r="A18" s="245">
        <v>6</v>
      </c>
      <c r="B18" s="268" t="s">
        <v>40</v>
      </c>
      <c r="C18" s="83" t="s">
        <v>51</v>
      </c>
      <c r="D18" s="93" t="s">
        <v>60</v>
      </c>
      <c r="E18" s="94">
        <v>122645</v>
      </c>
      <c r="F18" s="256" t="s">
        <v>175</v>
      </c>
      <c r="G18" s="259">
        <v>1500</v>
      </c>
      <c r="H18" s="259">
        <v>0</v>
      </c>
      <c r="I18" s="260" t="s">
        <v>27</v>
      </c>
      <c r="J18" s="163" t="s">
        <v>100</v>
      </c>
      <c r="K18" s="261">
        <v>1</v>
      </c>
      <c r="L18" s="261"/>
      <c r="M18" s="261"/>
      <c r="N18" s="260">
        <v>3</v>
      </c>
      <c r="O18" s="261"/>
      <c r="P18" s="261">
        <v>2</v>
      </c>
      <c r="Q18" s="262">
        <v>4</v>
      </c>
      <c r="R18" s="263"/>
      <c r="S18" s="261" t="s">
        <v>28</v>
      </c>
      <c r="T18" s="261" t="s">
        <v>28</v>
      </c>
      <c r="U18" s="264" t="s">
        <v>28</v>
      </c>
      <c r="V18" s="265" t="s">
        <v>189</v>
      </c>
      <c r="W18" s="266"/>
    </row>
    <row r="19" spans="1:23" s="38" customFormat="1" ht="50.25" customHeight="1" x14ac:dyDescent="0.2">
      <c r="A19" s="245">
        <v>7</v>
      </c>
      <c r="B19" s="268" t="s">
        <v>41</v>
      </c>
      <c r="C19" s="83" t="s">
        <v>163</v>
      </c>
      <c r="D19" s="257" t="s">
        <v>106</v>
      </c>
      <c r="E19" s="258" t="s">
        <v>54</v>
      </c>
      <c r="F19" s="256" t="s">
        <v>167</v>
      </c>
      <c r="G19" s="259">
        <v>0</v>
      </c>
      <c r="H19" s="259">
        <v>0</v>
      </c>
      <c r="I19" s="260" t="s">
        <v>94</v>
      </c>
      <c r="J19" s="261" t="s">
        <v>182</v>
      </c>
      <c r="K19" s="261" t="s">
        <v>182</v>
      </c>
      <c r="L19" s="261"/>
      <c r="M19" s="261"/>
      <c r="N19" s="260">
        <v>3</v>
      </c>
      <c r="O19" s="261"/>
      <c r="P19" s="261">
        <v>3</v>
      </c>
      <c r="Q19" s="262">
        <v>3</v>
      </c>
      <c r="R19" s="263"/>
      <c r="S19" s="261">
        <v>4</v>
      </c>
      <c r="T19" s="261">
        <v>4</v>
      </c>
      <c r="U19" s="264">
        <f>AVERAGE(J19:T19)</f>
        <v>3.4</v>
      </c>
      <c r="V19" s="167" t="s">
        <v>190</v>
      </c>
      <c r="W19" s="169"/>
    </row>
    <row r="20" spans="1:23" s="38" customFormat="1" ht="105" x14ac:dyDescent="0.2">
      <c r="A20" s="245">
        <v>8</v>
      </c>
      <c r="B20" s="219" t="s">
        <v>41</v>
      </c>
      <c r="C20" s="135" t="s">
        <v>158</v>
      </c>
      <c r="D20" s="269" t="s">
        <v>55</v>
      </c>
      <c r="E20" s="270">
        <v>376133</v>
      </c>
      <c r="F20" s="271" t="s">
        <v>172</v>
      </c>
      <c r="G20" s="259">
        <v>200</v>
      </c>
      <c r="H20" s="259">
        <v>0</v>
      </c>
      <c r="I20" s="260" t="s">
        <v>94</v>
      </c>
      <c r="J20" s="261" t="s">
        <v>100</v>
      </c>
      <c r="K20" s="261">
        <v>1</v>
      </c>
      <c r="L20" s="261"/>
      <c r="M20" s="261"/>
      <c r="N20" s="260">
        <v>2</v>
      </c>
      <c r="O20" s="261"/>
      <c r="P20" s="261">
        <v>2</v>
      </c>
      <c r="Q20" s="262">
        <v>1</v>
      </c>
      <c r="R20" s="263"/>
      <c r="S20" s="261">
        <v>4</v>
      </c>
      <c r="T20" s="261">
        <v>4</v>
      </c>
      <c r="U20" s="264">
        <f>AVERAGE(J20:T20)</f>
        <v>2.3333333333333335</v>
      </c>
      <c r="V20" s="265" t="s">
        <v>191</v>
      </c>
      <c r="W20" s="266"/>
    </row>
    <row r="21" spans="1:23" s="38" customFormat="1" ht="75" x14ac:dyDescent="0.2">
      <c r="A21" s="245">
        <v>9</v>
      </c>
      <c r="B21" s="268" t="s">
        <v>4</v>
      </c>
      <c r="C21" s="265" t="s">
        <v>57</v>
      </c>
      <c r="D21" s="93" t="s">
        <v>148</v>
      </c>
      <c r="E21" s="94">
        <v>142630</v>
      </c>
      <c r="F21" s="256" t="s">
        <v>174</v>
      </c>
      <c r="G21" s="259">
        <v>350</v>
      </c>
      <c r="H21" s="259">
        <v>0</v>
      </c>
      <c r="I21" s="260" t="s">
        <v>94</v>
      </c>
      <c r="J21" s="261">
        <v>4</v>
      </c>
      <c r="K21" s="261" t="s">
        <v>182</v>
      </c>
      <c r="L21" s="261"/>
      <c r="M21" s="261"/>
      <c r="N21" s="260">
        <v>4</v>
      </c>
      <c r="O21" s="261"/>
      <c r="P21" s="261">
        <v>4</v>
      </c>
      <c r="Q21" s="262">
        <v>3</v>
      </c>
      <c r="R21" s="263"/>
      <c r="S21" s="261">
        <v>4</v>
      </c>
      <c r="T21" s="261">
        <v>5</v>
      </c>
      <c r="U21" s="264">
        <f>AVERAGE(J21:T21)</f>
        <v>4</v>
      </c>
      <c r="V21" s="265" t="s">
        <v>192</v>
      </c>
      <c r="W21" s="266"/>
    </row>
    <row r="22" spans="1:23" s="38" customFormat="1" ht="45" x14ac:dyDescent="0.2">
      <c r="A22" s="245">
        <v>10</v>
      </c>
      <c r="B22" s="268" t="s">
        <v>3</v>
      </c>
      <c r="C22" s="265" t="s">
        <v>74</v>
      </c>
      <c r="D22" s="93" t="s">
        <v>63</v>
      </c>
      <c r="E22" s="94">
        <v>122434</v>
      </c>
      <c r="F22" s="256" t="s">
        <v>119</v>
      </c>
      <c r="G22" s="259">
        <v>0</v>
      </c>
      <c r="H22" s="259">
        <v>0</v>
      </c>
      <c r="I22" s="260" t="s">
        <v>94</v>
      </c>
      <c r="J22" s="261">
        <v>2</v>
      </c>
      <c r="K22" s="261" t="s">
        <v>182</v>
      </c>
      <c r="L22" s="261"/>
      <c r="M22" s="261"/>
      <c r="N22" s="260">
        <v>4</v>
      </c>
      <c r="O22" s="261"/>
      <c r="P22" s="261">
        <v>3</v>
      </c>
      <c r="Q22" s="262">
        <v>2</v>
      </c>
      <c r="R22" s="263"/>
      <c r="S22" s="261">
        <v>2</v>
      </c>
      <c r="T22" s="261">
        <v>1</v>
      </c>
      <c r="U22" s="264">
        <f>AVERAGE(J22:T22)</f>
        <v>2.3333333333333335</v>
      </c>
      <c r="V22" s="265" t="s">
        <v>193</v>
      </c>
      <c r="W22" s="266"/>
    </row>
    <row r="23" spans="1:23" s="38" customFormat="1" ht="45" x14ac:dyDescent="0.2">
      <c r="A23" s="245">
        <v>11</v>
      </c>
      <c r="B23" s="268" t="s">
        <v>5</v>
      </c>
      <c r="C23" s="265" t="s">
        <v>62</v>
      </c>
      <c r="D23" s="93" t="s">
        <v>121</v>
      </c>
      <c r="E23" s="94">
        <v>123591</v>
      </c>
      <c r="F23" s="256" t="s">
        <v>44</v>
      </c>
      <c r="G23" s="272">
        <v>500</v>
      </c>
      <c r="H23" s="272">
        <v>350</v>
      </c>
      <c r="I23" s="260" t="s">
        <v>27</v>
      </c>
      <c r="J23" s="164"/>
      <c r="K23" s="261">
        <v>1</v>
      </c>
      <c r="L23" s="261"/>
      <c r="M23" s="261"/>
      <c r="N23" s="260">
        <v>3</v>
      </c>
      <c r="O23" s="261"/>
      <c r="P23" s="261">
        <v>2</v>
      </c>
      <c r="Q23" s="262" t="s">
        <v>28</v>
      </c>
      <c r="R23" s="263"/>
      <c r="S23" s="261" t="s">
        <v>28</v>
      </c>
      <c r="T23" s="273" t="s">
        <v>28</v>
      </c>
      <c r="U23" s="260" t="s">
        <v>28</v>
      </c>
      <c r="V23" s="265" t="s">
        <v>194</v>
      </c>
      <c r="W23" s="266"/>
    </row>
    <row r="24" spans="1:23" s="38" customFormat="1" ht="45" x14ac:dyDescent="0.2">
      <c r="A24" s="245">
        <v>12</v>
      </c>
      <c r="B24" s="267" t="s">
        <v>5</v>
      </c>
      <c r="C24" s="256" t="s">
        <v>37</v>
      </c>
      <c r="D24" s="257" t="s">
        <v>143</v>
      </c>
      <c r="E24" s="258">
        <v>328188</v>
      </c>
      <c r="F24" s="256" t="s">
        <v>176</v>
      </c>
      <c r="G24" s="259">
        <v>20</v>
      </c>
      <c r="H24" s="259">
        <v>0</v>
      </c>
      <c r="I24" s="260" t="s">
        <v>94</v>
      </c>
      <c r="J24" s="274">
        <v>3</v>
      </c>
      <c r="K24" s="261">
        <v>1</v>
      </c>
      <c r="L24" s="274"/>
      <c r="M24" s="274"/>
      <c r="N24" s="260">
        <v>5</v>
      </c>
      <c r="O24" s="274"/>
      <c r="P24" s="274">
        <v>4</v>
      </c>
      <c r="Q24" s="275">
        <v>4</v>
      </c>
      <c r="R24" s="276"/>
      <c r="S24" s="261">
        <v>5</v>
      </c>
      <c r="T24" s="274">
        <v>4</v>
      </c>
      <c r="U24" s="264">
        <f t="shared" ref="U24:U25" si="0">AVERAGE(J24:T24)</f>
        <v>3.7142857142857144</v>
      </c>
      <c r="V24" s="265" t="s">
        <v>195</v>
      </c>
      <c r="W24" s="266"/>
    </row>
    <row r="25" spans="1:23" ht="75" x14ac:dyDescent="0.2">
      <c r="A25" s="245">
        <v>13</v>
      </c>
      <c r="B25" s="219" t="s">
        <v>5</v>
      </c>
      <c r="C25" s="271" t="s">
        <v>173</v>
      </c>
      <c r="D25" s="269"/>
      <c r="E25" s="270"/>
      <c r="F25" s="271" t="s">
        <v>168</v>
      </c>
      <c r="G25" s="259">
        <v>0</v>
      </c>
      <c r="H25" s="259">
        <v>0</v>
      </c>
      <c r="I25" s="260"/>
      <c r="J25" s="261">
        <v>5</v>
      </c>
      <c r="K25" s="261"/>
      <c r="L25" s="261"/>
      <c r="M25" s="261"/>
      <c r="N25" s="260">
        <v>4</v>
      </c>
      <c r="O25" s="261"/>
      <c r="P25" s="261">
        <v>3.5</v>
      </c>
      <c r="Q25" s="262">
        <v>5</v>
      </c>
      <c r="R25" s="263"/>
      <c r="S25" s="261">
        <v>3</v>
      </c>
      <c r="T25" s="261">
        <v>3</v>
      </c>
      <c r="U25" s="264">
        <f t="shared" si="0"/>
        <v>3.9166666666666665</v>
      </c>
      <c r="V25" s="265" t="s">
        <v>196</v>
      </c>
      <c r="W25" s="266"/>
    </row>
    <row r="26" spans="1:23" s="38" customFormat="1" ht="45" x14ac:dyDescent="0.2">
      <c r="A26" s="245">
        <v>14</v>
      </c>
      <c r="B26" s="268" t="s">
        <v>11</v>
      </c>
      <c r="C26" s="265" t="s">
        <v>97</v>
      </c>
      <c r="D26" s="93" t="s">
        <v>143</v>
      </c>
      <c r="E26" s="94">
        <v>464428</v>
      </c>
      <c r="F26" s="256" t="s">
        <v>171</v>
      </c>
      <c r="G26" s="259">
        <v>75</v>
      </c>
      <c r="H26" s="259">
        <v>75</v>
      </c>
      <c r="I26" s="260" t="s">
        <v>94</v>
      </c>
      <c r="J26" s="261">
        <v>2</v>
      </c>
      <c r="K26" s="261">
        <v>1</v>
      </c>
      <c r="L26" s="261"/>
      <c r="M26" s="261"/>
      <c r="N26" s="260">
        <v>3</v>
      </c>
      <c r="O26" s="261"/>
      <c r="P26" s="261">
        <v>4</v>
      </c>
      <c r="Q26" s="262">
        <v>1</v>
      </c>
      <c r="R26" s="263"/>
      <c r="S26" s="261">
        <v>3</v>
      </c>
      <c r="T26" s="277">
        <v>5</v>
      </c>
      <c r="U26" s="264">
        <f>AVERAGE(J26:T26)</f>
        <v>2.7142857142857144</v>
      </c>
      <c r="V26" s="265" t="s">
        <v>197</v>
      </c>
      <c r="W26" s="266"/>
    </row>
    <row r="27" spans="1:23" s="38" customFormat="1" ht="105" x14ac:dyDescent="0.2">
      <c r="A27" s="245">
        <v>15</v>
      </c>
      <c r="B27" s="255" t="s">
        <v>8</v>
      </c>
      <c r="C27" s="256" t="s">
        <v>78</v>
      </c>
      <c r="D27" s="93" t="s">
        <v>71</v>
      </c>
      <c r="E27" s="94">
        <v>334588</v>
      </c>
      <c r="F27" s="256" t="s">
        <v>177</v>
      </c>
      <c r="G27" s="259">
        <v>125</v>
      </c>
      <c r="H27" s="259">
        <v>0</v>
      </c>
      <c r="I27" s="260" t="s">
        <v>27</v>
      </c>
      <c r="J27" s="163" t="s">
        <v>100</v>
      </c>
      <c r="K27" s="261">
        <v>1</v>
      </c>
      <c r="L27" s="261"/>
      <c r="M27" s="261"/>
      <c r="N27" s="260">
        <v>2</v>
      </c>
      <c r="O27" s="261"/>
      <c r="P27" s="261">
        <v>2</v>
      </c>
      <c r="Q27" s="262" t="s">
        <v>28</v>
      </c>
      <c r="R27" s="263"/>
      <c r="S27" s="278" t="s">
        <v>28</v>
      </c>
      <c r="T27" s="278" t="s">
        <v>28</v>
      </c>
      <c r="U27" s="264" t="s">
        <v>28</v>
      </c>
      <c r="V27" s="265" t="s">
        <v>198</v>
      </c>
      <c r="W27" s="266"/>
    </row>
    <row r="28" spans="1:23" s="38" customFormat="1" ht="49.5" customHeight="1" x14ac:dyDescent="0.2">
      <c r="A28" s="245">
        <v>16</v>
      </c>
      <c r="B28" s="268" t="s">
        <v>9</v>
      </c>
      <c r="C28" s="265" t="s">
        <v>66</v>
      </c>
      <c r="D28" s="257" t="s">
        <v>144</v>
      </c>
      <c r="E28" s="258">
        <v>456609</v>
      </c>
      <c r="F28" s="256" t="s">
        <v>178</v>
      </c>
      <c r="G28" s="272" t="s">
        <v>204</v>
      </c>
      <c r="H28" s="272" t="s">
        <v>204</v>
      </c>
      <c r="I28" s="260" t="s">
        <v>94</v>
      </c>
      <c r="J28" s="261">
        <v>3</v>
      </c>
      <c r="K28" s="261" t="s">
        <v>182</v>
      </c>
      <c r="L28" s="261"/>
      <c r="M28" s="261"/>
      <c r="N28" s="260">
        <v>4</v>
      </c>
      <c r="O28" s="261"/>
      <c r="P28" s="261">
        <v>3</v>
      </c>
      <c r="Q28" s="262">
        <v>2</v>
      </c>
      <c r="R28" s="263"/>
      <c r="S28" s="261">
        <v>3</v>
      </c>
      <c r="T28" s="277">
        <v>3</v>
      </c>
      <c r="U28" s="264">
        <f t="shared" ref="U28" si="1">AVERAGE(J28:T28)</f>
        <v>3</v>
      </c>
      <c r="V28" s="265" t="s">
        <v>185</v>
      </c>
      <c r="W28" s="169"/>
    </row>
    <row r="29" spans="1:23" s="38" customFormat="1" ht="48" customHeight="1" x14ac:dyDescent="0.2">
      <c r="A29" s="245">
        <v>17</v>
      </c>
      <c r="B29" s="268" t="s">
        <v>10</v>
      </c>
      <c r="C29" s="265" t="s">
        <v>157</v>
      </c>
      <c r="D29" s="257" t="s">
        <v>142</v>
      </c>
      <c r="E29" s="258" t="s">
        <v>140</v>
      </c>
      <c r="F29" s="256" t="s">
        <v>179</v>
      </c>
      <c r="G29" s="272">
        <v>400</v>
      </c>
      <c r="H29" s="272">
        <v>0</v>
      </c>
      <c r="I29" s="260" t="s">
        <v>27</v>
      </c>
      <c r="J29" s="164"/>
      <c r="K29" s="261" t="s">
        <v>182</v>
      </c>
      <c r="L29" s="261"/>
      <c r="M29" s="261"/>
      <c r="N29" s="260">
        <v>5</v>
      </c>
      <c r="O29" s="261"/>
      <c r="P29" s="261">
        <v>4</v>
      </c>
      <c r="Q29" s="262" t="s">
        <v>28</v>
      </c>
      <c r="R29" s="263"/>
      <c r="S29" s="261" t="s">
        <v>28</v>
      </c>
      <c r="T29" s="261" t="s">
        <v>28</v>
      </c>
      <c r="U29" s="260" t="s">
        <v>28</v>
      </c>
      <c r="V29" s="173" t="s">
        <v>199</v>
      </c>
      <c r="W29" s="169"/>
    </row>
    <row r="30" spans="1:23" ht="65.25" customHeight="1" x14ac:dyDescent="0.2">
      <c r="A30" s="245">
        <v>18</v>
      </c>
      <c r="B30" s="219" t="s">
        <v>10</v>
      </c>
      <c r="C30" s="271" t="s">
        <v>159</v>
      </c>
      <c r="D30" s="269"/>
      <c r="E30" s="270">
        <v>372529</v>
      </c>
      <c r="F30" s="271" t="s">
        <v>161</v>
      </c>
      <c r="G30" s="272">
        <v>60</v>
      </c>
      <c r="H30" s="272">
        <v>0</v>
      </c>
      <c r="I30" s="260" t="s">
        <v>94</v>
      </c>
      <c r="J30" s="261">
        <v>4</v>
      </c>
      <c r="K30" s="261">
        <v>1</v>
      </c>
      <c r="L30" s="261"/>
      <c r="M30" s="261"/>
      <c r="N30" s="260">
        <v>2</v>
      </c>
      <c r="O30" s="261"/>
      <c r="P30" s="261">
        <v>3</v>
      </c>
      <c r="Q30" s="262">
        <v>3</v>
      </c>
      <c r="R30" s="263"/>
      <c r="S30" s="261">
        <v>4</v>
      </c>
      <c r="T30" s="261">
        <v>4</v>
      </c>
      <c r="U30" s="264">
        <f t="shared" ref="U30" si="2">AVERAGE(J30:T30)</f>
        <v>3</v>
      </c>
      <c r="V30" s="173" t="s">
        <v>200</v>
      </c>
      <c r="W30" s="168"/>
    </row>
    <row r="31" spans="1:23" s="38" customFormat="1" ht="34.9" customHeight="1" x14ac:dyDescent="0.2">
      <c r="A31" s="245">
        <v>19</v>
      </c>
      <c r="B31" s="267" t="s">
        <v>5</v>
      </c>
      <c r="C31" s="82" t="s">
        <v>82</v>
      </c>
      <c r="D31" s="257" t="s">
        <v>129</v>
      </c>
      <c r="E31" s="258">
        <v>151069</v>
      </c>
      <c r="F31" s="256" t="s">
        <v>147</v>
      </c>
      <c r="G31" s="272">
        <v>80</v>
      </c>
      <c r="H31" s="272">
        <v>50</v>
      </c>
      <c r="I31" s="260" t="s">
        <v>27</v>
      </c>
      <c r="J31" s="164"/>
      <c r="K31" s="261">
        <v>1</v>
      </c>
      <c r="L31" s="261"/>
      <c r="M31" s="261"/>
      <c r="N31" s="260">
        <v>4</v>
      </c>
      <c r="O31" s="261"/>
      <c r="P31" s="261">
        <v>2</v>
      </c>
      <c r="Q31" s="262" t="s">
        <v>28</v>
      </c>
      <c r="R31" s="263"/>
      <c r="S31" s="278" t="s">
        <v>28</v>
      </c>
      <c r="T31" s="278" t="s">
        <v>28</v>
      </c>
      <c r="U31" s="264" t="s">
        <v>28</v>
      </c>
      <c r="V31" s="173" t="s">
        <v>186</v>
      </c>
      <c r="W31" s="169"/>
    </row>
    <row r="32" spans="1:23" s="38" customFormat="1" ht="33.75" customHeight="1" x14ac:dyDescent="0.2">
      <c r="A32" s="245">
        <v>20</v>
      </c>
      <c r="B32" s="268" t="s">
        <v>5</v>
      </c>
      <c r="C32" s="82" t="s">
        <v>165</v>
      </c>
      <c r="D32" s="257" t="s">
        <v>54</v>
      </c>
      <c r="E32" s="258" t="s">
        <v>54</v>
      </c>
      <c r="F32" s="256" t="s">
        <v>72</v>
      </c>
      <c r="G32" s="272" t="s">
        <v>204</v>
      </c>
      <c r="H32" s="272" t="s">
        <v>204</v>
      </c>
      <c r="I32" s="260" t="s">
        <v>94</v>
      </c>
      <c r="J32" s="261">
        <v>3</v>
      </c>
      <c r="K32" s="261" t="s">
        <v>182</v>
      </c>
      <c r="L32" s="261"/>
      <c r="M32" s="261"/>
      <c r="N32" s="260"/>
      <c r="O32" s="261"/>
      <c r="P32" s="261">
        <v>2</v>
      </c>
      <c r="Q32" s="262">
        <v>1</v>
      </c>
      <c r="R32" s="263"/>
      <c r="S32" s="261">
        <v>2</v>
      </c>
      <c r="T32" s="261" t="s">
        <v>100</v>
      </c>
      <c r="U32" s="264">
        <f>AVERAGE(J32:T32)</f>
        <v>2</v>
      </c>
      <c r="V32" s="173" t="s">
        <v>201</v>
      </c>
      <c r="W32" s="39"/>
    </row>
    <row r="33" spans="1:23" s="38" customFormat="1" ht="33.75" customHeight="1" x14ac:dyDescent="0.2">
      <c r="A33" s="245">
        <v>21</v>
      </c>
      <c r="B33" s="268" t="s">
        <v>4</v>
      </c>
      <c r="C33" s="83" t="s">
        <v>166</v>
      </c>
      <c r="D33" s="93" t="s">
        <v>54</v>
      </c>
      <c r="E33" s="94" t="s">
        <v>54</v>
      </c>
      <c r="F33" s="256" t="s">
        <v>72</v>
      </c>
      <c r="G33" s="272" t="s">
        <v>204</v>
      </c>
      <c r="H33" s="272" t="s">
        <v>204</v>
      </c>
      <c r="I33" s="260" t="s">
        <v>94</v>
      </c>
      <c r="J33" s="261">
        <v>3</v>
      </c>
      <c r="K33" s="261" t="s">
        <v>182</v>
      </c>
      <c r="L33" s="261"/>
      <c r="M33" s="261"/>
      <c r="N33" s="260"/>
      <c r="O33" s="261"/>
      <c r="P33" s="261">
        <v>3</v>
      </c>
      <c r="Q33" s="262">
        <v>2</v>
      </c>
      <c r="R33" s="263"/>
      <c r="S33" s="261">
        <v>2</v>
      </c>
      <c r="T33" s="261" t="s">
        <v>100</v>
      </c>
      <c r="U33" s="264">
        <f>AVERAGE(J33:T33)</f>
        <v>2.5</v>
      </c>
      <c r="V33" s="173" t="s">
        <v>201</v>
      </c>
      <c r="W33" s="39"/>
    </row>
    <row r="34" spans="1:23" s="38" customFormat="1" ht="34.5" customHeight="1" x14ac:dyDescent="0.2">
      <c r="A34" s="245">
        <v>22</v>
      </c>
      <c r="B34" s="268" t="s">
        <v>5</v>
      </c>
      <c r="C34" s="82" t="s">
        <v>39</v>
      </c>
      <c r="D34" s="257" t="s">
        <v>64</v>
      </c>
      <c r="E34" s="258" t="s">
        <v>64</v>
      </c>
      <c r="F34" s="256" t="s">
        <v>39</v>
      </c>
      <c r="G34" s="272" t="s">
        <v>204</v>
      </c>
      <c r="H34" s="272" t="s">
        <v>204</v>
      </c>
      <c r="I34" s="260" t="s">
        <v>94</v>
      </c>
      <c r="J34" s="261">
        <v>4</v>
      </c>
      <c r="K34" s="261" t="s">
        <v>182</v>
      </c>
      <c r="L34" s="261"/>
      <c r="M34" s="261"/>
      <c r="N34" s="260">
        <v>4</v>
      </c>
      <c r="O34" s="261"/>
      <c r="P34" s="261">
        <v>2</v>
      </c>
      <c r="Q34" s="262">
        <v>1</v>
      </c>
      <c r="R34" s="263"/>
      <c r="S34" s="261">
        <v>1</v>
      </c>
      <c r="T34" s="261" t="s">
        <v>100</v>
      </c>
      <c r="U34" s="264">
        <f>AVERAGE(J34:T34)</f>
        <v>2.4</v>
      </c>
      <c r="V34" s="173" t="s">
        <v>202</v>
      </c>
      <c r="W34" s="39"/>
    </row>
    <row r="35" spans="1:23" ht="38.25" customHeight="1" x14ac:dyDescent="0.2">
      <c r="A35" s="245">
        <v>23</v>
      </c>
      <c r="B35" s="268" t="s">
        <v>9</v>
      </c>
      <c r="C35" s="83" t="s">
        <v>80</v>
      </c>
      <c r="D35" s="257" t="s">
        <v>54</v>
      </c>
      <c r="E35" s="258" t="s">
        <v>54</v>
      </c>
      <c r="F35" s="256" t="s">
        <v>84</v>
      </c>
      <c r="G35" s="272" t="s">
        <v>204</v>
      </c>
      <c r="H35" s="272" t="s">
        <v>204</v>
      </c>
      <c r="I35" s="260" t="s">
        <v>94</v>
      </c>
      <c r="J35" s="261">
        <v>3</v>
      </c>
      <c r="K35" s="261" t="s">
        <v>182</v>
      </c>
      <c r="L35" s="261"/>
      <c r="M35" s="261"/>
      <c r="N35" s="260">
        <v>3</v>
      </c>
      <c r="O35" s="261"/>
      <c r="P35" s="261">
        <v>1</v>
      </c>
      <c r="Q35" s="262">
        <v>1</v>
      </c>
      <c r="R35" s="263"/>
      <c r="S35" s="261">
        <v>1</v>
      </c>
      <c r="T35" s="261" t="s">
        <v>100</v>
      </c>
      <c r="U35" s="264">
        <f>AVERAGE(J35:T35)</f>
        <v>1.8</v>
      </c>
      <c r="V35" s="173" t="s">
        <v>202</v>
      </c>
    </row>
    <row r="36" spans="1:23" ht="37.5" customHeight="1" x14ac:dyDescent="0.2">
      <c r="A36" s="245">
        <v>24</v>
      </c>
      <c r="B36" s="268" t="s">
        <v>10</v>
      </c>
      <c r="C36" s="265" t="s">
        <v>89</v>
      </c>
      <c r="D36" s="257" t="s">
        <v>54</v>
      </c>
      <c r="E36" s="258" t="s">
        <v>54</v>
      </c>
      <c r="F36" s="256" t="s">
        <v>90</v>
      </c>
      <c r="G36" s="272" t="s">
        <v>204</v>
      </c>
      <c r="H36" s="272" t="s">
        <v>204</v>
      </c>
      <c r="I36" s="260" t="s">
        <v>94</v>
      </c>
      <c r="J36" s="261">
        <v>3</v>
      </c>
      <c r="K36" s="261" t="s">
        <v>182</v>
      </c>
      <c r="L36" s="261"/>
      <c r="M36" s="261"/>
      <c r="N36" s="260">
        <v>4</v>
      </c>
      <c r="O36" s="261"/>
      <c r="P36" s="261">
        <v>1</v>
      </c>
      <c r="Q36" s="262">
        <v>1</v>
      </c>
      <c r="R36" s="263"/>
      <c r="S36" s="261">
        <v>4</v>
      </c>
      <c r="T36" s="261" t="s">
        <v>100</v>
      </c>
      <c r="U36" s="264">
        <f>AVERAGE(J36:L36,S36)</f>
        <v>3.5</v>
      </c>
      <c r="V36" s="173" t="s">
        <v>202</v>
      </c>
    </row>
    <row r="37" spans="1:23" s="145" customFormat="1" ht="49.5" customHeight="1" x14ac:dyDescent="0.2">
      <c r="A37" s="279">
        <v>25</v>
      </c>
      <c r="B37" s="280" t="s">
        <v>10</v>
      </c>
      <c r="C37" s="281" t="s">
        <v>47</v>
      </c>
      <c r="D37" s="282" t="s">
        <v>143</v>
      </c>
      <c r="E37" s="283">
        <v>473224</v>
      </c>
      <c r="F37" s="281" t="s">
        <v>160</v>
      </c>
      <c r="G37" s="284"/>
      <c r="H37" s="284"/>
      <c r="I37" s="285"/>
      <c r="J37" s="285"/>
      <c r="K37" s="286"/>
      <c r="L37" s="285"/>
      <c r="M37" s="285"/>
      <c r="N37" s="287"/>
      <c r="O37" s="285"/>
      <c r="P37" s="285"/>
      <c r="Q37" s="285"/>
      <c r="R37" s="283"/>
      <c r="S37" s="285"/>
      <c r="T37" s="156"/>
      <c r="U37" s="285"/>
      <c r="V37" s="288"/>
      <c r="W37" s="144"/>
    </row>
    <row r="38" spans="1:23" s="38" customFormat="1" ht="35.25" customHeight="1" x14ac:dyDescent="0.2">
      <c r="A38" s="279">
        <v>26</v>
      </c>
      <c r="B38" s="289" t="s">
        <v>5</v>
      </c>
      <c r="C38" s="155" t="s">
        <v>49</v>
      </c>
      <c r="D38" s="290" t="s">
        <v>102</v>
      </c>
      <c r="E38" s="291">
        <v>469690</v>
      </c>
      <c r="F38" s="292" t="s">
        <v>169</v>
      </c>
      <c r="G38" s="293"/>
      <c r="H38" s="293"/>
      <c r="I38" s="294"/>
      <c r="J38" s="294"/>
      <c r="K38" s="295"/>
      <c r="L38" s="294"/>
      <c r="M38" s="294"/>
      <c r="N38" s="296"/>
      <c r="O38" s="294"/>
      <c r="P38" s="294"/>
      <c r="Q38" s="294"/>
      <c r="R38" s="297"/>
      <c r="S38" s="294"/>
      <c r="T38" s="294"/>
      <c r="U38" s="298"/>
      <c r="V38" s="173"/>
      <c r="W38" s="39"/>
    </row>
    <row r="39" spans="1:23" s="150" customFormat="1" ht="23.25" customHeight="1" x14ac:dyDescent="0.2">
      <c r="A39" s="279">
        <v>27</v>
      </c>
      <c r="B39" s="299" t="s">
        <v>10</v>
      </c>
      <c r="C39" s="300" t="s">
        <v>46</v>
      </c>
      <c r="D39" s="301" t="s">
        <v>144</v>
      </c>
      <c r="E39" s="302">
        <v>368299</v>
      </c>
      <c r="F39" s="303" t="s">
        <v>125</v>
      </c>
      <c r="G39" s="272"/>
      <c r="H39" s="272"/>
      <c r="I39" s="260"/>
      <c r="J39" s="260"/>
      <c r="K39" s="295"/>
      <c r="L39" s="260"/>
      <c r="M39" s="260"/>
      <c r="N39" s="260"/>
      <c r="O39" s="260"/>
      <c r="P39" s="260"/>
      <c r="Q39" s="260"/>
      <c r="R39" s="304"/>
      <c r="S39" s="260"/>
      <c r="T39" s="148"/>
      <c r="U39" s="260"/>
      <c r="V39" s="305"/>
      <c r="W39" s="149"/>
    </row>
    <row r="40" spans="1:23" s="159" customFormat="1" ht="34.5" customHeight="1" x14ac:dyDescent="0.2">
      <c r="A40" s="279">
        <v>28</v>
      </c>
      <c r="B40" s="280" t="s">
        <v>11</v>
      </c>
      <c r="C40" s="151" t="s">
        <v>83</v>
      </c>
      <c r="D40" s="282" t="s">
        <v>146</v>
      </c>
      <c r="E40" s="283">
        <v>479912</v>
      </c>
      <c r="F40" s="281" t="s">
        <v>170</v>
      </c>
      <c r="G40" s="284"/>
      <c r="H40" s="284"/>
      <c r="I40" s="285"/>
      <c r="J40" s="285"/>
      <c r="K40" s="306"/>
      <c r="L40" s="285"/>
      <c r="M40" s="285"/>
      <c r="N40" s="287"/>
      <c r="O40" s="285"/>
      <c r="P40" s="285"/>
      <c r="Q40" s="285"/>
      <c r="R40" s="283"/>
      <c r="S40" s="285"/>
      <c r="T40" s="285"/>
      <c r="U40" s="307"/>
      <c r="V40" s="288"/>
      <c r="W40" s="158"/>
    </row>
    <row r="41" spans="1:23" s="145" customFormat="1" ht="30" x14ac:dyDescent="0.25">
      <c r="A41" s="279">
        <v>29</v>
      </c>
      <c r="B41" s="308" t="s">
        <v>2</v>
      </c>
      <c r="C41" s="281" t="s">
        <v>36</v>
      </c>
      <c r="D41" s="282" t="s">
        <v>55</v>
      </c>
      <c r="E41" s="283">
        <v>399072</v>
      </c>
      <c r="F41" s="281" t="s">
        <v>156</v>
      </c>
      <c r="G41" s="309"/>
      <c r="H41" s="309"/>
      <c r="I41" s="285"/>
      <c r="J41" s="285"/>
      <c r="K41" s="306"/>
      <c r="L41" s="285"/>
      <c r="M41" s="285"/>
      <c r="N41" s="287"/>
      <c r="O41" s="285"/>
      <c r="P41" s="285"/>
      <c r="Q41" s="285"/>
      <c r="R41" s="283"/>
      <c r="S41" s="285"/>
      <c r="T41" s="285"/>
      <c r="U41" s="307"/>
      <c r="V41" s="288"/>
      <c r="W41" s="144"/>
    </row>
    <row r="42" spans="1:23" s="145" customFormat="1" ht="27.75" customHeight="1" x14ac:dyDescent="0.2">
      <c r="A42" s="279">
        <v>30</v>
      </c>
      <c r="B42" s="280" t="s">
        <v>11</v>
      </c>
      <c r="C42" s="281" t="s">
        <v>76</v>
      </c>
      <c r="D42" s="282" t="s">
        <v>145</v>
      </c>
      <c r="E42" s="283">
        <v>398029</v>
      </c>
      <c r="F42" s="281" t="s">
        <v>124</v>
      </c>
      <c r="G42" s="284"/>
      <c r="H42" s="284"/>
      <c r="I42" s="285"/>
      <c r="J42" s="285"/>
      <c r="K42" s="306"/>
      <c r="L42" s="285"/>
      <c r="M42" s="285"/>
      <c r="N42" s="287"/>
      <c r="O42" s="285"/>
      <c r="P42" s="285"/>
      <c r="Q42" s="285"/>
      <c r="R42" s="283"/>
      <c r="S42" s="285"/>
      <c r="T42" s="285"/>
      <c r="U42" s="307"/>
      <c r="V42" s="288"/>
      <c r="W42" s="144"/>
    </row>
    <row r="43" spans="1:23" s="145" customFormat="1" ht="39" customHeight="1" x14ac:dyDescent="0.2">
      <c r="A43" s="279">
        <v>31</v>
      </c>
      <c r="B43" s="280" t="s">
        <v>5</v>
      </c>
      <c r="C43" s="151" t="s">
        <v>67</v>
      </c>
      <c r="D43" s="282" t="s">
        <v>55</v>
      </c>
      <c r="E43" s="283">
        <v>152054</v>
      </c>
      <c r="F43" s="281" t="s">
        <v>131</v>
      </c>
      <c r="G43" s="284" t="s">
        <v>204</v>
      </c>
      <c r="H43" s="284" t="s">
        <v>204</v>
      </c>
      <c r="I43" s="285"/>
      <c r="J43" s="285"/>
      <c r="K43" s="285"/>
      <c r="L43" s="285"/>
      <c r="M43" s="285"/>
      <c r="N43" s="287"/>
      <c r="O43" s="285"/>
      <c r="P43" s="285"/>
      <c r="Q43" s="285"/>
      <c r="R43" s="283"/>
      <c r="S43" s="285"/>
      <c r="T43" s="285"/>
      <c r="U43" s="307"/>
      <c r="V43" s="288"/>
      <c r="W43" s="144"/>
    </row>
    <row r="44" spans="1:23" ht="20.25" customHeight="1" x14ac:dyDescent="0.25">
      <c r="C44" s="310" t="s">
        <v>227</v>
      </c>
      <c r="F44" s="136"/>
      <c r="G44" s="311"/>
      <c r="H44" s="311"/>
    </row>
    <row r="46" spans="1:23" x14ac:dyDescent="0.2">
      <c r="F46" s="110"/>
      <c r="G46" s="217"/>
      <c r="H46" s="217"/>
    </row>
    <row r="47" spans="1:23" x14ac:dyDescent="0.2">
      <c r="F47" s="110"/>
      <c r="G47" s="217"/>
      <c r="H47" s="217"/>
    </row>
    <row r="59" spans="2:27" s="18" customFormat="1" x14ac:dyDescent="0.2">
      <c r="B59" s="9"/>
      <c r="C59" s="216"/>
      <c r="D59" s="216"/>
      <c r="E59" s="216"/>
      <c r="F59" s="216"/>
      <c r="G59" s="201"/>
      <c r="H59" s="201"/>
      <c r="N59" s="183"/>
      <c r="Q59" s="24"/>
      <c r="T59"/>
      <c r="U59" s="216"/>
      <c r="V59"/>
      <c r="W59" s="4"/>
      <c r="X59"/>
      <c r="Y59"/>
      <c r="Z59"/>
      <c r="AA59"/>
    </row>
    <row r="61" spans="2:27" s="18" customFormat="1" x14ac:dyDescent="0.2">
      <c r="B61" s="9"/>
      <c r="C61" s="216"/>
      <c r="D61" s="216"/>
      <c r="E61" s="216"/>
      <c r="F61" s="216"/>
      <c r="G61" s="201"/>
      <c r="H61" s="201"/>
      <c r="N61" s="183"/>
      <c r="Q61" s="24"/>
      <c r="T61"/>
      <c r="U61" s="216"/>
      <c r="V61"/>
      <c r="W61" s="4"/>
      <c r="X61"/>
      <c r="Y61"/>
      <c r="Z61"/>
      <c r="AA61"/>
    </row>
  </sheetData>
  <autoFilter ref="A7:V36" xr:uid="{00000000-0009-0000-0000-000002000000}"/>
  <mergeCells count="2">
    <mergeCell ref="D1:E1"/>
    <mergeCell ref="D6:E6"/>
  </mergeCells>
  <pageMargins left="0.45" right="0.45" top="0.5" bottom="0.5" header="0.05" footer="0.05"/>
  <pageSetup paperSize="17" scale="6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33"/>
  <sheetViews>
    <sheetView zoomScale="85" zoomScaleNormal="85" workbookViewId="0">
      <pane xSplit="2" ySplit="7" topLeftCell="C11" activePane="bottomRight" state="frozen"/>
      <selection pane="topRight" activeCell="H1" sqref="H1"/>
      <selection pane="bottomLeft" activeCell="A8" sqref="A8"/>
      <selection pane="bottomRight" activeCell="H29" sqref="H29"/>
    </sheetView>
  </sheetViews>
  <sheetFormatPr defaultRowHeight="12.75" x14ac:dyDescent="0.2"/>
  <cols>
    <col min="1" max="1" width="6" style="18" customWidth="1"/>
    <col min="2" max="2" width="21.28515625" style="9" customWidth="1"/>
    <col min="3" max="3" width="49.85546875" style="185" customWidth="1"/>
    <col min="4" max="4" width="15.140625" bestFit="1" customWidth="1"/>
    <col min="5" max="5" width="13.5703125" customWidth="1"/>
    <col min="6" max="6" width="11.42578125" customWidth="1"/>
    <col min="7" max="7" width="16.28515625" style="4" customWidth="1"/>
    <col min="8" max="8" width="20.85546875" customWidth="1"/>
    <col min="9" max="9" width="11.5703125" bestFit="1" customWidth="1"/>
    <col min="10" max="10" width="16.140625" bestFit="1" customWidth="1"/>
    <col min="11" max="11" width="12.5703125" bestFit="1" customWidth="1"/>
    <col min="16" max="16" width="16" customWidth="1"/>
  </cols>
  <sheetData>
    <row r="1" spans="1:16" ht="20.25" x14ac:dyDescent="0.3">
      <c r="A1" s="17" t="s">
        <v>77</v>
      </c>
      <c r="C1" s="5"/>
    </row>
    <row r="2" spans="1:16" ht="45" customHeight="1" x14ac:dyDescent="0.2">
      <c r="B2" s="73">
        <v>45031</v>
      </c>
      <c r="C2" s="11" t="s">
        <v>218</v>
      </c>
    </row>
    <row r="3" spans="1:16" x14ac:dyDescent="0.2">
      <c r="B3" s="73" t="s">
        <v>138</v>
      </c>
      <c r="C3" s="13"/>
    </row>
    <row r="4" spans="1:16" x14ac:dyDescent="0.2">
      <c r="B4" s="74"/>
      <c r="C4" s="13"/>
    </row>
    <row r="5" spans="1:16" x14ac:dyDescent="0.2">
      <c r="C5" s="28" t="e">
        <f>'FY21 Ranking Sheet '!#REF!</f>
        <v>#REF!</v>
      </c>
    </row>
    <row r="6" spans="1:16" ht="38.25" x14ac:dyDescent="0.2">
      <c r="A6" s="19" t="s">
        <v>13</v>
      </c>
      <c r="B6" s="2" t="s">
        <v>1</v>
      </c>
      <c r="C6" s="2" t="s">
        <v>0</v>
      </c>
      <c r="D6" s="210" t="s">
        <v>216</v>
      </c>
      <c r="E6" s="210" t="s">
        <v>206</v>
      </c>
      <c r="F6" s="211" t="s">
        <v>217</v>
      </c>
      <c r="H6" s="29"/>
      <c r="I6" s="29"/>
      <c r="J6" s="29"/>
      <c r="K6" s="29"/>
      <c r="L6" s="29"/>
      <c r="M6" s="29"/>
      <c r="N6" s="29"/>
      <c r="O6" s="29"/>
    </row>
    <row r="7" spans="1:16" x14ac:dyDescent="0.2">
      <c r="A7" s="20"/>
      <c r="B7" s="509" t="s">
        <v>6</v>
      </c>
      <c r="C7" s="510"/>
      <c r="D7" s="510"/>
      <c r="E7" s="510"/>
      <c r="F7" s="7"/>
      <c r="H7" s="33"/>
      <c r="I7" s="33"/>
      <c r="J7" s="29"/>
      <c r="K7" s="29"/>
      <c r="L7" s="29"/>
      <c r="M7" s="29"/>
      <c r="N7" s="29"/>
      <c r="O7" s="29"/>
    </row>
    <row r="8" spans="1:16" x14ac:dyDescent="0.2">
      <c r="A8" s="23">
        <v>1</v>
      </c>
      <c r="B8" s="10" t="s">
        <v>6</v>
      </c>
      <c r="C8" s="25" t="s">
        <v>7</v>
      </c>
      <c r="D8" s="59">
        <v>73030</v>
      </c>
      <c r="E8" s="59"/>
      <c r="F8" s="10" t="s">
        <v>28</v>
      </c>
      <c r="H8" s="33"/>
      <c r="I8" s="33"/>
      <c r="J8" s="29"/>
      <c r="K8" s="29"/>
      <c r="L8" s="29"/>
      <c r="M8" s="29"/>
      <c r="N8" s="29"/>
      <c r="O8" s="29"/>
    </row>
    <row r="9" spans="1:16" x14ac:dyDescent="0.2">
      <c r="A9" s="23">
        <v>2</v>
      </c>
      <c r="B9" s="10" t="s">
        <v>29</v>
      </c>
      <c r="C9" s="25" t="s">
        <v>31</v>
      </c>
      <c r="D9" s="59">
        <f>'FY21 Ranking Sheet '!G11</f>
        <v>0</v>
      </c>
      <c r="E9" s="59"/>
      <c r="F9" s="10" t="s">
        <v>28</v>
      </c>
      <c r="H9" s="33"/>
      <c r="I9" s="33"/>
      <c r="J9" s="29"/>
      <c r="K9" s="29"/>
      <c r="L9" s="29"/>
      <c r="M9" s="29"/>
      <c r="N9" s="29"/>
      <c r="O9" s="29"/>
    </row>
    <row r="10" spans="1:16" x14ac:dyDescent="0.2">
      <c r="A10" s="21"/>
      <c r="B10" s="14"/>
      <c r="C10" s="3"/>
      <c r="D10" s="15"/>
      <c r="E10" s="15"/>
      <c r="F10" s="31"/>
      <c r="H10" s="29"/>
      <c r="I10" s="33"/>
      <c r="J10" s="29"/>
      <c r="K10" s="29"/>
      <c r="L10" s="29"/>
      <c r="M10" s="29"/>
      <c r="N10" s="29"/>
      <c r="O10" s="29"/>
    </row>
    <row r="11" spans="1:16" x14ac:dyDescent="0.2">
      <c r="A11" s="22"/>
      <c r="B11" s="8"/>
      <c r="C11" s="12" t="s">
        <v>26</v>
      </c>
      <c r="D11" s="8"/>
      <c r="E11" s="8"/>
      <c r="F11" s="32"/>
      <c r="H11" s="29"/>
      <c r="I11" s="33"/>
      <c r="J11" s="29"/>
      <c r="K11" s="34"/>
      <c r="L11" s="29"/>
      <c r="M11" s="29"/>
      <c r="N11" s="29"/>
      <c r="O11" s="29"/>
    </row>
    <row r="12" spans="1:16" ht="18.75" customHeight="1" x14ac:dyDescent="0.2">
      <c r="A12" s="189">
        <v>6</v>
      </c>
      <c r="B12" s="193" t="s">
        <v>40</v>
      </c>
      <c r="C12" s="194" t="s">
        <v>51</v>
      </c>
      <c r="D12" s="208">
        <v>130</v>
      </c>
      <c r="E12" s="62"/>
      <c r="F12" s="63" t="s">
        <v>28</v>
      </c>
      <c r="G12" s="26"/>
      <c r="H12" s="33"/>
      <c r="I12" s="33"/>
      <c r="J12" s="29"/>
      <c r="K12" s="34"/>
      <c r="L12" s="29"/>
      <c r="M12" s="29"/>
      <c r="N12" s="29"/>
      <c r="O12" s="29"/>
    </row>
    <row r="13" spans="1:16" ht="14.25" x14ac:dyDescent="0.2">
      <c r="A13" s="189">
        <v>11</v>
      </c>
      <c r="B13" s="193" t="s">
        <v>5</v>
      </c>
      <c r="C13" s="197" t="s">
        <v>62</v>
      </c>
      <c r="D13" s="209">
        <v>275</v>
      </c>
      <c r="E13" s="62"/>
      <c r="F13" s="63" t="s">
        <v>28</v>
      </c>
      <c r="H13" s="33"/>
      <c r="I13" s="33"/>
      <c r="J13" s="29"/>
      <c r="K13" s="29"/>
      <c r="L13" s="29"/>
      <c r="M13" s="29"/>
      <c r="N13" s="29"/>
      <c r="O13" s="29"/>
    </row>
    <row r="14" spans="1:16" ht="14.25" x14ac:dyDescent="0.2">
      <c r="A14" s="189">
        <v>15</v>
      </c>
      <c r="B14" s="190" t="s">
        <v>8</v>
      </c>
      <c r="C14" s="191" t="s">
        <v>78</v>
      </c>
      <c r="D14" s="208">
        <v>0</v>
      </c>
      <c r="E14" s="62"/>
      <c r="F14" s="63" t="s">
        <v>28</v>
      </c>
      <c r="H14" s="33"/>
      <c r="I14" s="33"/>
      <c r="J14" s="29"/>
      <c r="K14" s="29"/>
      <c r="L14" s="29"/>
      <c r="M14" s="29"/>
      <c r="N14" s="29"/>
      <c r="O14" s="29"/>
      <c r="P14" s="4"/>
    </row>
    <row r="15" spans="1:16" ht="28.5" x14ac:dyDescent="0.2">
      <c r="A15" s="189">
        <v>17</v>
      </c>
      <c r="B15" s="193" t="s">
        <v>10</v>
      </c>
      <c r="C15" s="197" t="s">
        <v>157</v>
      </c>
      <c r="D15" s="209">
        <v>2200</v>
      </c>
      <c r="E15" s="62"/>
      <c r="F15" s="63" t="s">
        <v>28</v>
      </c>
      <c r="H15" s="33"/>
      <c r="I15" s="33"/>
      <c r="J15" s="29"/>
      <c r="K15" s="29"/>
      <c r="L15" s="29"/>
      <c r="M15" s="29"/>
      <c r="N15" s="29"/>
      <c r="O15" s="29"/>
      <c r="P15" s="4"/>
    </row>
    <row r="16" spans="1:16" ht="14.25" x14ac:dyDescent="0.2">
      <c r="A16" s="189">
        <v>19</v>
      </c>
      <c r="B16" s="192" t="s">
        <v>5</v>
      </c>
      <c r="C16" s="199" t="s">
        <v>82</v>
      </c>
      <c r="D16" s="209">
        <v>18</v>
      </c>
      <c r="E16" s="62"/>
      <c r="F16" s="63" t="s">
        <v>28</v>
      </c>
      <c r="H16" s="33"/>
      <c r="I16" s="33"/>
      <c r="J16" s="29"/>
      <c r="K16" s="29"/>
      <c r="L16" s="29"/>
      <c r="M16" s="29"/>
      <c r="N16" s="29"/>
      <c r="O16" s="29"/>
      <c r="P16" s="4"/>
    </row>
    <row r="17" spans="1:16" ht="14.25" x14ac:dyDescent="0.2">
      <c r="A17" s="189">
        <v>4</v>
      </c>
      <c r="B17" s="192" t="s">
        <v>5</v>
      </c>
      <c r="C17" s="191" t="s">
        <v>58</v>
      </c>
      <c r="D17" s="208">
        <v>0</v>
      </c>
      <c r="E17" s="62"/>
      <c r="F17" s="63">
        <v>4.5714285714285712</v>
      </c>
      <c r="H17" s="33"/>
      <c r="I17" s="33"/>
      <c r="J17" s="30"/>
      <c r="K17" s="29"/>
      <c r="L17" s="29"/>
      <c r="M17" s="29"/>
      <c r="N17" s="29"/>
      <c r="O17" s="29"/>
      <c r="P17" s="4"/>
    </row>
    <row r="18" spans="1:16" ht="14.25" x14ac:dyDescent="0.2">
      <c r="A18" s="189">
        <v>5</v>
      </c>
      <c r="B18" s="193" t="s">
        <v>5</v>
      </c>
      <c r="C18" s="191" t="s">
        <v>162</v>
      </c>
      <c r="D18" s="208">
        <v>0</v>
      </c>
      <c r="E18" s="62"/>
      <c r="F18" s="63">
        <v>4</v>
      </c>
      <c r="H18" s="33"/>
      <c r="I18" s="33"/>
      <c r="J18" s="29"/>
      <c r="K18" s="29"/>
      <c r="L18" s="29"/>
      <c r="M18" s="29"/>
      <c r="N18" s="29"/>
      <c r="O18" s="29"/>
    </row>
    <row r="19" spans="1:16" ht="28.5" x14ac:dyDescent="0.2">
      <c r="A19" s="189">
        <v>9</v>
      </c>
      <c r="B19" s="193" t="s">
        <v>4</v>
      </c>
      <c r="C19" s="197" t="s">
        <v>57</v>
      </c>
      <c r="D19" s="208">
        <v>150</v>
      </c>
      <c r="E19" s="62"/>
      <c r="F19" s="63">
        <v>4</v>
      </c>
      <c r="H19" s="33"/>
      <c r="I19" s="33"/>
      <c r="J19" s="35"/>
      <c r="K19" s="35"/>
      <c r="L19" s="29"/>
      <c r="M19" s="29"/>
      <c r="N19" s="29"/>
      <c r="O19" s="29"/>
    </row>
    <row r="20" spans="1:16" s="27" customFormat="1" ht="28.5" x14ac:dyDescent="0.2">
      <c r="A20" s="189">
        <v>13</v>
      </c>
      <c r="B20" s="195" t="s">
        <v>5</v>
      </c>
      <c r="C20" s="198" t="s">
        <v>173</v>
      </c>
      <c r="D20" s="208">
        <v>0</v>
      </c>
      <c r="E20" s="62"/>
      <c r="F20" s="63">
        <v>3.9166666666666665</v>
      </c>
      <c r="G20" s="26"/>
      <c r="H20" s="36"/>
      <c r="I20" s="33"/>
      <c r="J20" s="37"/>
      <c r="K20" s="35"/>
      <c r="L20" s="16"/>
      <c r="M20" s="16"/>
      <c r="N20" s="16"/>
      <c r="O20" s="16"/>
    </row>
    <row r="21" spans="1:16" ht="14.25" x14ac:dyDescent="0.2">
      <c r="A21" s="189">
        <v>12</v>
      </c>
      <c r="B21" s="192" t="s">
        <v>5</v>
      </c>
      <c r="C21" s="191" t="s">
        <v>37</v>
      </c>
      <c r="D21" s="208">
        <v>0</v>
      </c>
      <c r="E21" s="62"/>
      <c r="F21" s="63">
        <v>3.7142857142857144</v>
      </c>
      <c r="H21" s="33"/>
      <c r="I21" s="33"/>
      <c r="J21" s="35"/>
      <c r="K21" s="35"/>
      <c r="L21" s="29"/>
      <c r="M21" s="29"/>
      <c r="N21" s="29"/>
      <c r="O21" s="29"/>
    </row>
    <row r="22" spans="1:16" ht="28.5" x14ac:dyDescent="0.2">
      <c r="A22" s="189">
        <v>24</v>
      </c>
      <c r="B22" s="193" t="s">
        <v>10</v>
      </c>
      <c r="C22" s="197" t="s">
        <v>89</v>
      </c>
      <c r="D22" s="209">
        <v>0</v>
      </c>
      <c r="E22" s="62"/>
      <c r="F22" s="63">
        <v>3.5</v>
      </c>
      <c r="H22" s="33"/>
      <c r="I22" s="33"/>
      <c r="J22" s="35"/>
      <c r="K22" s="35"/>
      <c r="L22" s="29"/>
      <c r="M22" s="29"/>
      <c r="N22" s="29"/>
      <c r="O22" s="29"/>
    </row>
    <row r="23" spans="1:16" ht="14.25" x14ac:dyDescent="0.2">
      <c r="A23" s="189">
        <v>7</v>
      </c>
      <c r="B23" s="193" t="s">
        <v>41</v>
      </c>
      <c r="C23" s="194" t="s">
        <v>163</v>
      </c>
      <c r="D23" s="208">
        <v>0</v>
      </c>
      <c r="E23" s="62"/>
      <c r="F23" s="63">
        <v>3.4</v>
      </c>
      <c r="H23" s="33"/>
      <c r="I23" s="33"/>
      <c r="J23" s="35"/>
      <c r="K23" s="35"/>
      <c r="L23" s="29"/>
      <c r="M23" s="29"/>
      <c r="N23" s="29"/>
      <c r="O23" s="29"/>
      <c r="P23" s="4"/>
    </row>
    <row r="24" spans="1:16" ht="14.25" x14ac:dyDescent="0.2">
      <c r="A24" s="189">
        <v>16</v>
      </c>
      <c r="B24" s="193" t="s">
        <v>9</v>
      </c>
      <c r="C24" s="197" t="s">
        <v>66</v>
      </c>
      <c r="D24" s="209">
        <v>0</v>
      </c>
      <c r="E24" s="62"/>
      <c r="F24" s="63">
        <v>3</v>
      </c>
      <c r="H24" s="33"/>
      <c r="I24" s="33"/>
      <c r="J24" s="35"/>
      <c r="K24" s="35"/>
      <c r="L24" s="29"/>
      <c r="M24" s="29"/>
      <c r="N24" s="29"/>
      <c r="O24" s="29"/>
    </row>
    <row r="25" spans="1:16" ht="14.25" x14ac:dyDescent="0.2">
      <c r="A25" s="189">
        <v>18</v>
      </c>
      <c r="B25" s="195" t="s">
        <v>10</v>
      </c>
      <c r="C25" s="198" t="s">
        <v>159</v>
      </c>
      <c r="D25" s="209">
        <v>0</v>
      </c>
      <c r="E25" s="62"/>
      <c r="F25" s="63">
        <v>3</v>
      </c>
      <c r="H25" s="33"/>
      <c r="I25" s="33"/>
      <c r="J25" s="35"/>
      <c r="K25" s="35"/>
      <c r="L25" s="29"/>
      <c r="M25" s="29"/>
      <c r="N25" s="29"/>
      <c r="O25" s="29"/>
    </row>
    <row r="26" spans="1:16" ht="28.5" x14ac:dyDescent="0.2">
      <c r="A26" s="189">
        <v>14</v>
      </c>
      <c r="B26" s="193" t="s">
        <v>11</v>
      </c>
      <c r="C26" s="197" t="s">
        <v>97</v>
      </c>
      <c r="D26" s="208">
        <v>0</v>
      </c>
      <c r="E26" s="62"/>
      <c r="F26" s="63">
        <v>2.7142857142857144</v>
      </c>
      <c r="H26" s="33"/>
      <c r="I26" s="33"/>
      <c r="J26" s="35"/>
      <c r="K26" s="35"/>
      <c r="L26" s="29"/>
      <c r="M26" s="29"/>
      <c r="N26" s="29"/>
      <c r="O26" s="29"/>
    </row>
    <row r="27" spans="1:16" ht="14.25" x14ac:dyDescent="0.2">
      <c r="A27" s="189">
        <v>3</v>
      </c>
      <c r="B27" s="190" t="s">
        <v>2</v>
      </c>
      <c r="C27" s="191" t="s">
        <v>35</v>
      </c>
      <c r="D27" s="208">
        <v>0</v>
      </c>
      <c r="E27" s="62"/>
      <c r="F27" s="63">
        <v>2.5714285714285716</v>
      </c>
      <c r="G27" s="26"/>
      <c r="H27" s="33"/>
      <c r="I27" s="33"/>
      <c r="J27" s="35"/>
      <c r="K27" s="35"/>
      <c r="L27" s="29"/>
      <c r="M27" s="29"/>
      <c r="N27" s="29"/>
      <c r="O27" s="29"/>
    </row>
    <row r="28" spans="1:16" ht="28.5" x14ac:dyDescent="0.2">
      <c r="A28" s="189">
        <v>21</v>
      </c>
      <c r="B28" s="193" t="s">
        <v>4</v>
      </c>
      <c r="C28" s="194" t="s">
        <v>166</v>
      </c>
      <c r="D28" s="209" t="s">
        <v>204</v>
      </c>
      <c r="E28" s="62"/>
      <c r="F28" s="63">
        <v>2.5</v>
      </c>
      <c r="H28" s="33"/>
      <c r="I28" s="33"/>
      <c r="J28" s="35"/>
      <c r="K28" s="29"/>
      <c r="L28" s="29"/>
      <c r="M28" s="29"/>
      <c r="N28" s="29"/>
      <c r="O28" s="29"/>
    </row>
    <row r="29" spans="1:16" ht="28.5" x14ac:dyDescent="0.2">
      <c r="A29" s="189">
        <v>22</v>
      </c>
      <c r="B29" s="193" t="s">
        <v>5</v>
      </c>
      <c r="C29" s="199" t="s">
        <v>39</v>
      </c>
      <c r="D29" s="209" t="s">
        <v>204</v>
      </c>
      <c r="E29" s="62"/>
      <c r="F29" s="63">
        <v>2.4</v>
      </c>
      <c r="H29" s="33"/>
      <c r="I29" s="33"/>
      <c r="J29" s="35"/>
      <c r="K29" s="29"/>
      <c r="L29" s="29"/>
      <c r="M29" s="29"/>
      <c r="N29" s="29"/>
      <c r="O29" s="29"/>
    </row>
    <row r="30" spans="1:16" ht="14.25" x14ac:dyDescent="0.2">
      <c r="A30" s="189">
        <v>8</v>
      </c>
      <c r="B30" s="195" t="s">
        <v>41</v>
      </c>
      <c r="C30" s="196" t="s">
        <v>158</v>
      </c>
      <c r="D30" s="208">
        <v>0</v>
      </c>
      <c r="E30" s="62"/>
      <c r="F30" s="63">
        <v>2.3333333333333335</v>
      </c>
      <c r="H30" s="33"/>
      <c r="I30" s="33"/>
      <c r="J30" s="35"/>
      <c r="K30" s="29"/>
      <c r="L30" s="29"/>
      <c r="M30" s="29"/>
      <c r="N30" s="29"/>
      <c r="O30" s="29"/>
    </row>
    <row r="31" spans="1:16" ht="14.25" x14ac:dyDescent="0.2">
      <c r="A31" s="189">
        <v>10</v>
      </c>
      <c r="B31" s="193" t="s">
        <v>3</v>
      </c>
      <c r="C31" s="197" t="s">
        <v>74</v>
      </c>
      <c r="D31" s="208">
        <v>0</v>
      </c>
      <c r="E31" s="62"/>
      <c r="F31" s="63">
        <v>2.3333333333333335</v>
      </c>
      <c r="H31" s="33"/>
      <c r="I31" s="33"/>
      <c r="J31" s="35"/>
      <c r="K31" s="29"/>
      <c r="L31" s="29"/>
      <c r="M31" s="29"/>
      <c r="N31" s="29"/>
      <c r="O31" s="29"/>
    </row>
    <row r="32" spans="1:16" ht="28.5" x14ac:dyDescent="0.2">
      <c r="A32" s="189">
        <v>20</v>
      </c>
      <c r="B32" s="193" t="s">
        <v>5</v>
      </c>
      <c r="C32" s="199" t="s">
        <v>165</v>
      </c>
      <c r="D32" s="209" t="s">
        <v>204</v>
      </c>
      <c r="E32" s="62"/>
      <c r="F32" s="63">
        <v>2</v>
      </c>
      <c r="H32" s="33"/>
      <c r="I32" s="33"/>
      <c r="J32" s="35"/>
      <c r="K32" s="29"/>
      <c r="L32" s="29"/>
      <c r="M32" s="29"/>
      <c r="N32" s="29"/>
      <c r="O32" s="29"/>
    </row>
    <row r="33" spans="1:15" ht="14.25" x14ac:dyDescent="0.2">
      <c r="A33" s="189">
        <v>23</v>
      </c>
      <c r="B33" s="193" t="s">
        <v>9</v>
      </c>
      <c r="C33" s="194" t="s">
        <v>80</v>
      </c>
      <c r="D33" s="209">
        <v>0</v>
      </c>
      <c r="E33" s="62"/>
      <c r="F33" s="63">
        <v>1.8</v>
      </c>
      <c r="H33" s="33"/>
      <c r="I33" s="33"/>
      <c r="J33" s="35"/>
      <c r="K33" s="29"/>
      <c r="L33" s="29"/>
      <c r="M33" s="29"/>
      <c r="N33" s="29"/>
      <c r="O33" s="29"/>
    </row>
  </sheetData>
  <sortState xmlns:xlrd2="http://schemas.microsoft.com/office/spreadsheetml/2017/richdata2" ref="A12:F33">
    <sortCondition descending="1" ref="F12:F33"/>
  </sortState>
  <mergeCells count="1">
    <mergeCell ref="B7:E7"/>
  </mergeCells>
  <pageMargins left="0" right="0" top="0.5" bottom="0.5" header="0.3" footer="0.3"/>
  <pageSetup paperSize="17" scale="11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X67"/>
  <sheetViews>
    <sheetView topLeftCell="A2" zoomScale="70" zoomScaleNormal="70" workbookViewId="0">
      <selection activeCell="O19" sqref="O19"/>
    </sheetView>
  </sheetViews>
  <sheetFormatPr defaultRowHeight="12.75" x14ac:dyDescent="0.2"/>
  <cols>
    <col min="1" max="1" width="7" style="18" customWidth="1"/>
    <col min="2" max="2" width="17.140625" style="9" customWidth="1"/>
    <col min="3" max="3" width="46.28515625" style="1" customWidth="1"/>
    <col min="4" max="4" width="12.5703125" style="1" customWidth="1"/>
    <col min="5" max="5" width="10.42578125" style="1" customWidth="1"/>
    <col min="6" max="6" width="61" style="1" customWidth="1"/>
    <col min="7" max="8" width="18.28515625" customWidth="1"/>
    <col min="9" max="9" width="14.85546875" style="18" customWidth="1"/>
    <col min="10" max="10" width="15.140625" style="18" customWidth="1"/>
    <col min="11" max="11" width="8.7109375" style="18" customWidth="1"/>
    <col min="12" max="12" width="7.5703125" style="18" customWidth="1"/>
    <col min="13" max="14" width="7.85546875" style="18" customWidth="1"/>
    <col min="15" max="16" width="10.28515625" style="18" customWidth="1"/>
    <col min="17" max="17" width="9.85546875" style="18" customWidth="1"/>
    <col min="18" max="18" width="8.28515625" style="24" customWidth="1"/>
    <col min="19" max="20" width="8.85546875" style="18" customWidth="1"/>
    <col min="21" max="21" width="8.85546875" customWidth="1"/>
    <col min="22" max="22" width="12.85546875" style="1" customWidth="1"/>
    <col min="23" max="23" width="8.85546875" hidden="1" customWidth="1"/>
    <col min="24" max="24" width="16.28515625" style="4" customWidth="1"/>
  </cols>
  <sheetData>
    <row r="1" spans="1:24" ht="20.25" x14ac:dyDescent="0.3">
      <c r="A1" s="17" t="s">
        <v>116</v>
      </c>
      <c r="C1" s="54"/>
      <c r="D1" s="513" t="s">
        <v>138</v>
      </c>
      <c r="E1" s="514"/>
      <c r="F1" s="121">
        <v>44362</v>
      </c>
    </row>
    <row r="2" spans="1:24" ht="20.25" x14ac:dyDescent="0.3">
      <c r="A2" s="17"/>
      <c r="C2" s="54"/>
      <c r="D2" s="121"/>
      <c r="F2" s="121"/>
    </row>
    <row r="3" spans="1:24" ht="24.75" customHeight="1" x14ac:dyDescent="0.25">
      <c r="C3" s="125" t="s">
        <v>150</v>
      </c>
      <c r="D3" s="511" t="s">
        <v>151</v>
      </c>
      <c r="E3" s="511"/>
      <c r="H3" s="80"/>
      <c r="I3" s="4"/>
      <c r="J3" s="4"/>
      <c r="K3" s="4"/>
    </row>
    <row r="4" spans="1:24" ht="30.75" customHeight="1" x14ac:dyDescent="0.25">
      <c r="C4" s="123" t="s">
        <v>149</v>
      </c>
      <c r="D4" s="124"/>
      <c r="E4" s="124"/>
      <c r="H4" s="80"/>
      <c r="I4" s="4"/>
      <c r="J4" s="4"/>
      <c r="K4" s="4"/>
    </row>
    <row r="5" spans="1:24" ht="15" x14ac:dyDescent="0.25">
      <c r="C5" s="80"/>
      <c r="D5" s="120"/>
      <c r="E5" s="120"/>
    </row>
    <row r="6" spans="1:24" ht="15" x14ac:dyDescent="0.25">
      <c r="C6" s="80"/>
      <c r="D6" s="512"/>
      <c r="E6" s="512"/>
    </row>
    <row r="7" spans="1:24" s="101" customFormat="1" ht="96.75" customHeight="1" x14ac:dyDescent="0.2">
      <c r="A7" s="97" t="s">
        <v>13</v>
      </c>
      <c r="B7" s="98" t="s">
        <v>1</v>
      </c>
      <c r="C7" s="98" t="s">
        <v>43</v>
      </c>
      <c r="D7" s="98" t="s">
        <v>52</v>
      </c>
      <c r="E7" s="98" t="s">
        <v>48</v>
      </c>
      <c r="F7" s="98" t="s">
        <v>113</v>
      </c>
      <c r="G7" s="126" t="s">
        <v>107</v>
      </c>
      <c r="H7" s="126" t="s">
        <v>137</v>
      </c>
      <c r="I7" s="126" t="s">
        <v>115</v>
      </c>
      <c r="J7" s="128" t="s">
        <v>14</v>
      </c>
      <c r="K7" s="127" t="s">
        <v>15</v>
      </c>
      <c r="L7" s="127" t="s">
        <v>16</v>
      </c>
      <c r="M7" s="127" t="s">
        <v>17</v>
      </c>
      <c r="N7" s="127" t="s">
        <v>18</v>
      </c>
      <c r="O7" s="127" t="s">
        <v>19</v>
      </c>
      <c r="P7" s="127" t="s">
        <v>20</v>
      </c>
      <c r="Q7" s="127" t="s">
        <v>21</v>
      </c>
      <c r="R7" s="127" t="s">
        <v>22</v>
      </c>
      <c r="S7" s="127" t="s">
        <v>23</v>
      </c>
      <c r="T7" s="127" t="s">
        <v>24</v>
      </c>
      <c r="U7" s="127" t="s">
        <v>25</v>
      </c>
      <c r="V7" s="129" t="s">
        <v>114</v>
      </c>
      <c r="W7" s="99" t="s">
        <v>30</v>
      </c>
      <c r="X7" s="100"/>
    </row>
    <row r="8" spans="1:24" ht="15.75" x14ac:dyDescent="0.25">
      <c r="A8" s="40"/>
      <c r="B8" s="76" t="s">
        <v>6</v>
      </c>
      <c r="C8" s="77"/>
      <c r="D8" s="77"/>
      <c r="E8" s="77"/>
      <c r="F8" s="77"/>
      <c r="G8" s="77"/>
      <c r="H8" s="77"/>
      <c r="I8" s="77"/>
      <c r="J8" s="77"/>
      <c r="K8" s="77"/>
      <c r="L8" s="77"/>
      <c r="M8" s="77"/>
      <c r="N8" s="77"/>
      <c r="O8" s="77"/>
      <c r="P8" s="77"/>
      <c r="Q8" s="77"/>
      <c r="R8" s="77"/>
      <c r="S8" s="77"/>
      <c r="T8" s="77"/>
      <c r="U8" s="77"/>
      <c r="V8" s="77"/>
      <c r="W8" t="s">
        <v>32</v>
      </c>
    </row>
    <row r="9" spans="1:24" s="38" customFormat="1" ht="15.75" x14ac:dyDescent="0.25">
      <c r="A9" s="65">
        <v>1</v>
      </c>
      <c r="B9" s="41" t="s">
        <v>6</v>
      </c>
      <c r="C9" s="46"/>
      <c r="D9" s="46"/>
      <c r="E9" s="56"/>
      <c r="F9" s="42" t="s">
        <v>69</v>
      </c>
      <c r="G9" s="113">
        <v>3.7</v>
      </c>
      <c r="H9" s="71">
        <v>10747</v>
      </c>
      <c r="I9" s="112">
        <f>H9</f>
        <v>10747</v>
      </c>
      <c r="J9" s="43" t="s">
        <v>27</v>
      </c>
      <c r="K9" s="43"/>
      <c r="L9" s="43"/>
      <c r="M9" s="43"/>
      <c r="N9" s="43"/>
      <c r="O9" s="43"/>
      <c r="P9" s="43"/>
      <c r="Q9" s="44"/>
      <c r="R9" s="45"/>
      <c r="S9" s="44"/>
      <c r="T9" s="44"/>
      <c r="U9" s="41" t="s">
        <v>28</v>
      </c>
      <c r="V9" s="46"/>
      <c r="W9" s="38" t="s">
        <v>33</v>
      </c>
      <c r="X9" s="39"/>
    </row>
    <row r="10" spans="1:24" s="38" customFormat="1" ht="15.75" x14ac:dyDescent="0.25">
      <c r="A10" s="58"/>
      <c r="B10" s="78" t="s">
        <v>68</v>
      </c>
      <c r="C10" s="79"/>
      <c r="D10" s="79"/>
      <c r="E10" s="79"/>
      <c r="F10" s="79"/>
      <c r="G10" s="79"/>
      <c r="H10" s="79"/>
      <c r="I10" s="79"/>
      <c r="J10" s="79"/>
      <c r="K10" s="79"/>
      <c r="L10" s="79"/>
      <c r="M10" s="79"/>
      <c r="N10" s="79"/>
      <c r="O10" s="79"/>
      <c r="P10" s="79"/>
      <c r="Q10" s="79"/>
      <c r="R10" s="79"/>
      <c r="S10" s="79"/>
      <c r="T10" s="79"/>
      <c r="U10" s="79"/>
      <c r="V10" s="79"/>
      <c r="X10" s="39"/>
    </row>
    <row r="11" spans="1:24" s="38" customFormat="1" ht="15.75" x14ac:dyDescent="0.25">
      <c r="A11" s="65">
        <v>2</v>
      </c>
      <c r="B11" s="41" t="s">
        <v>29</v>
      </c>
      <c r="C11" s="46"/>
      <c r="D11" s="46"/>
      <c r="E11" s="56"/>
      <c r="F11" s="42" t="s">
        <v>134</v>
      </c>
      <c r="G11" s="71">
        <v>0</v>
      </c>
      <c r="H11" s="71">
        <v>1864</v>
      </c>
      <c r="I11" s="112">
        <f>I9+H11</f>
        <v>12611</v>
      </c>
      <c r="J11" s="43" t="s">
        <v>27</v>
      </c>
      <c r="K11" s="43"/>
      <c r="L11" s="43"/>
      <c r="M11" s="43"/>
      <c r="N11" s="43"/>
      <c r="O11" s="43"/>
      <c r="P11" s="43"/>
      <c r="Q11" s="44"/>
      <c r="R11" s="45"/>
      <c r="S11" s="44"/>
      <c r="T11" s="44"/>
      <c r="U11" s="41" t="s">
        <v>28</v>
      </c>
      <c r="V11" s="46"/>
      <c r="W11" s="38" t="s">
        <v>34</v>
      </c>
      <c r="X11" s="39"/>
    </row>
    <row r="12" spans="1:24" ht="6.75" customHeight="1" x14ac:dyDescent="0.2">
      <c r="A12" s="47"/>
      <c r="B12" s="48"/>
      <c r="C12" s="49"/>
      <c r="D12" s="49"/>
      <c r="E12" s="57"/>
      <c r="F12" s="49"/>
      <c r="G12" s="50"/>
      <c r="H12" s="118"/>
      <c r="I12" s="47"/>
      <c r="J12" s="51"/>
      <c r="K12" s="51"/>
      <c r="L12" s="51"/>
      <c r="M12" s="51"/>
      <c r="N12" s="51"/>
      <c r="O12" s="51"/>
      <c r="P12" s="51"/>
      <c r="Q12" s="51"/>
      <c r="R12" s="52"/>
      <c r="S12" s="51"/>
      <c r="T12" s="51"/>
      <c r="U12" s="48"/>
      <c r="V12" s="49"/>
    </row>
    <row r="13" spans="1:24" ht="15.6" customHeight="1" x14ac:dyDescent="0.25">
      <c r="A13" s="53"/>
      <c r="B13" s="75" t="s">
        <v>26</v>
      </c>
      <c r="C13" s="75"/>
      <c r="D13" s="75"/>
      <c r="E13" s="75"/>
      <c r="F13" s="75"/>
      <c r="G13" s="75"/>
      <c r="H13" s="117"/>
      <c r="I13" s="75"/>
      <c r="J13" s="75"/>
      <c r="K13" s="75"/>
      <c r="L13" s="75"/>
      <c r="M13" s="75"/>
      <c r="N13" s="75"/>
      <c r="O13" s="75"/>
      <c r="P13" s="75"/>
      <c r="Q13" s="75"/>
      <c r="R13" s="75"/>
      <c r="S13" s="75"/>
      <c r="T13" s="75"/>
      <c r="U13" s="75"/>
      <c r="V13" s="75"/>
    </row>
    <row r="14" spans="1:24" s="27" customFormat="1" ht="15.6" customHeight="1" x14ac:dyDescent="0.25">
      <c r="A14" s="137"/>
      <c r="B14" s="138"/>
      <c r="C14" s="138"/>
      <c r="D14" s="138"/>
      <c r="E14" s="138"/>
      <c r="F14" s="139" t="s">
        <v>155</v>
      </c>
      <c r="G14" s="138"/>
      <c r="H14" s="138"/>
      <c r="I14" s="138"/>
      <c r="J14" s="138"/>
      <c r="K14" s="138"/>
      <c r="L14" s="138"/>
      <c r="M14" s="138"/>
      <c r="N14" s="138"/>
      <c r="O14" s="138"/>
      <c r="P14" s="138"/>
      <c r="Q14" s="138"/>
      <c r="R14" s="138"/>
      <c r="S14" s="138"/>
      <c r="T14" s="138"/>
      <c r="U14" s="138"/>
      <c r="V14" s="138"/>
      <c r="X14" s="26"/>
    </row>
    <row r="15" spans="1:24" s="38" customFormat="1" ht="48" customHeight="1" x14ac:dyDescent="0.2">
      <c r="A15" s="65">
        <f>A11+1</f>
        <v>3</v>
      </c>
      <c r="B15" s="64" t="s">
        <v>2</v>
      </c>
      <c r="C15" s="81" t="s">
        <v>35</v>
      </c>
      <c r="D15" s="85" t="s">
        <v>120</v>
      </c>
      <c r="E15" s="86">
        <v>123452</v>
      </c>
      <c r="F15" s="81" t="s">
        <v>117</v>
      </c>
      <c r="G15" s="107">
        <v>0</v>
      </c>
      <c r="H15" s="87">
        <v>428</v>
      </c>
      <c r="I15" s="87">
        <f>I11+H15</f>
        <v>13039</v>
      </c>
      <c r="J15" s="88" t="s">
        <v>94</v>
      </c>
      <c r="K15" s="88">
        <v>2</v>
      </c>
      <c r="L15" s="88">
        <v>1</v>
      </c>
      <c r="M15" s="88">
        <v>3</v>
      </c>
      <c r="N15" s="88"/>
      <c r="O15" s="88"/>
      <c r="P15" s="88"/>
      <c r="Q15" s="88">
        <v>2</v>
      </c>
      <c r="R15" s="88">
        <v>3</v>
      </c>
      <c r="S15" s="89"/>
      <c r="T15" s="88">
        <v>3</v>
      </c>
      <c r="U15" s="88">
        <v>4</v>
      </c>
      <c r="V15" s="90">
        <f>AVERAGE(K15:U15)</f>
        <v>2.5714285714285716</v>
      </c>
      <c r="W15" s="91" t="s">
        <v>85</v>
      </c>
      <c r="X15" s="55"/>
    </row>
    <row r="16" spans="1:24" s="38" customFormat="1" ht="30" x14ac:dyDescent="0.2">
      <c r="A16" s="65">
        <f>A15+1</f>
        <v>4</v>
      </c>
      <c r="B16" s="64" t="s">
        <v>2</v>
      </c>
      <c r="C16" s="81" t="s">
        <v>36</v>
      </c>
      <c r="D16" s="85" t="s">
        <v>55</v>
      </c>
      <c r="E16" s="86">
        <v>399072</v>
      </c>
      <c r="F16" s="84" t="s">
        <v>118</v>
      </c>
      <c r="G16" s="107">
        <v>30</v>
      </c>
      <c r="H16" s="87">
        <v>30</v>
      </c>
      <c r="I16" s="87">
        <f t="shared" ref="I16:I30" si="0">I15+H16</f>
        <v>13069</v>
      </c>
      <c r="J16" s="88" t="s">
        <v>27</v>
      </c>
      <c r="K16" s="88"/>
      <c r="L16" s="88"/>
      <c r="M16" s="88"/>
      <c r="N16" s="88"/>
      <c r="O16" s="88"/>
      <c r="P16" s="88"/>
      <c r="Q16" s="88"/>
      <c r="R16" s="88"/>
      <c r="S16" s="89"/>
      <c r="T16" s="88"/>
      <c r="U16" s="88"/>
      <c r="V16" s="90" t="s">
        <v>28</v>
      </c>
      <c r="W16" s="91"/>
      <c r="X16" s="39"/>
    </row>
    <row r="17" spans="1:24" s="38" customFormat="1" ht="30" x14ac:dyDescent="0.2">
      <c r="A17" s="72">
        <v>11</v>
      </c>
      <c r="B17" s="66" t="s">
        <v>3</v>
      </c>
      <c r="C17" s="84" t="s">
        <v>74</v>
      </c>
      <c r="D17" s="92" t="s">
        <v>63</v>
      </c>
      <c r="E17" s="89">
        <v>122434</v>
      </c>
      <c r="F17" s="81" t="s">
        <v>119</v>
      </c>
      <c r="G17" s="107">
        <v>0</v>
      </c>
      <c r="H17" s="87">
        <v>170</v>
      </c>
      <c r="I17" s="87">
        <f t="shared" si="0"/>
        <v>13239</v>
      </c>
      <c r="J17" s="88" t="s">
        <v>27</v>
      </c>
      <c r="K17" s="88"/>
      <c r="L17" s="88"/>
      <c r="M17" s="88"/>
      <c r="N17" s="88"/>
      <c r="O17" s="88"/>
      <c r="P17" s="88"/>
      <c r="Q17" s="88"/>
      <c r="R17" s="88"/>
      <c r="S17" s="89"/>
      <c r="T17" s="88"/>
      <c r="U17" s="88"/>
      <c r="V17" s="90" t="s">
        <v>28</v>
      </c>
      <c r="W17" s="91"/>
      <c r="X17" s="39"/>
    </row>
    <row r="18" spans="1:24" s="38" customFormat="1" ht="35.450000000000003" customHeight="1" x14ac:dyDescent="0.2">
      <c r="A18" s="65">
        <v>7</v>
      </c>
      <c r="B18" s="66" t="s">
        <v>4</v>
      </c>
      <c r="C18" s="84" t="s">
        <v>57</v>
      </c>
      <c r="D18" s="92" t="s">
        <v>148</v>
      </c>
      <c r="E18" s="89">
        <v>142630</v>
      </c>
      <c r="F18" s="81" t="s">
        <v>122</v>
      </c>
      <c r="G18" s="107">
        <v>0</v>
      </c>
      <c r="H18" s="87">
        <v>350</v>
      </c>
      <c r="I18" s="87">
        <f t="shared" si="0"/>
        <v>13589</v>
      </c>
      <c r="J18" s="88" t="s">
        <v>94</v>
      </c>
      <c r="K18" s="88">
        <v>4</v>
      </c>
      <c r="L18" s="88">
        <v>3</v>
      </c>
      <c r="M18" s="88">
        <v>4</v>
      </c>
      <c r="N18" s="88"/>
      <c r="O18" s="88"/>
      <c r="P18" s="88"/>
      <c r="Q18" s="88"/>
      <c r="R18" s="88">
        <v>4</v>
      </c>
      <c r="S18" s="89"/>
      <c r="T18" s="88">
        <v>4</v>
      </c>
      <c r="U18" s="88">
        <v>4</v>
      </c>
      <c r="V18" s="90" t="s">
        <v>28</v>
      </c>
      <c r="W18" s="91"/>
      <c r="X18" s="39"/>
    </row>
    <row r="19" spans="1:24" s="38" customFormat="1" ht="30" x14ac:dyDescent="0.2">
      <c r="A19" s="65">
        <v>8</v>
      </c>
      <c r="B19" s="67" t="s">
        <v>5</v>
      </c>
      <c r="C19" s="81" t="s">
        <v>58</v>
      </c>
      <c r="D19" s="85" t="s">
        <v>59</v>
      </c>
      <c r="E19" s="86">
        <v>156117</v>
      </c>
      <c r="F19" s="81" t="s">
        <v>123</v>
      </c>
      <c r="G19" s="107">
        <v>1500</v>
      </c>
      <c r="H19" s="87">
        <v>1700</v>
      </c>
      <c r="I19" s="87">
        <f t="shared" si="0"/>
        <v>15289</v>
      </c>
      <c r="J19" s="88" t="s">
        <v>94</v>
      </c>
      <c r="K19" s="88">
        <v>4</v>
      </c>
      <c r="L19" s="88">
        <v>3</v>
      </c>
      <c r="M19" s="88">
        <v>5</v>
      </c>
      <c r="N19" s="88"/>
      <c r="O19" s="88"/>
      <c r="P19" s="88"/>
      <c r="Q19" s="88"/>
      <c r="R19" s="88">
        <v>5</v>
      </c>
      <c r="S19" s="89"/>
      <c r="T19" s="88">
        <v>5</v>
      </c>
      <c r="U19" s="88">
        <v>5</v>
      </c>
      <c r="V19" s="90">
        <f>AVERAGE(K19:U19)</f>
        <v>4.5</v>
      </c>
      <c r="W19" s="91"/>
      <c r="X19" s="39"/>
    </row>
    <row r="20" spans="1:24" s="38" customFormat="1" ht="30" x14ac:dyDescent="0.2">
      <c r="A20" s="65">
        <f t="shared" ref="A20" si="1">A19+1</f>
        <v>9</v>
      </c>
      <c r="B20" s="66" t="s">
        <v>5</v>
      </c>
      <c r="C20" s="81" t="s">
        <v>12</v>
      </c>
      <c r="D20" s="85" t="s">
        <v>55</v>
      </c>
      <c r="E20" s="86">
        <v>395290</v>
      </c>
      <c r="F20" s="81" t="s">
        <v>56</v>
      </c>
      <c r="G20" s="107">
        <v>270</v>
      </c>
      <c r="H20" s="87">
        <v>120</v>
      </c>
      <c r="I20" s="87">
        <f t="shared" si="0"/>
        <v>15409</v>
      </c>
      <c r="J20" s="88" t="s">
        <v>94</v>
      </c>
      <c r="K20" s="88">
        <v>4</v>
      </c>
      <c r="L20" s="88">
        <v>3</v>
      </c>
      <c r="M20" s="88">
        <v>4</v>
      </c>
      <c r="N20" s="88"/>
      <c r="O20" s="88"/>
      <c r="P20" s="88"/>
      <c r="Q20" s="88"/>
      <c r="R20" s="88">
        <v>4</v>
      </c>
      <c r="S20" s="89"/>
      <c r="T20" s="88">
        <v>4</v>
      </c>
      <c r="U20" s="88">
        <v>4</v>
      </c>
      <c r="V20" s="90">
        <f>AVERAGE(K20:U20)</f>
        <v>3.8333333333333335</v>
      </c>
      <c r="W20" s="91"/>
      <c r="X20" s="39"/>
    </row>
    <row r="21" spans="1:24" s="38" customFormat="1" ht="30" hidden="1" x14ac:dyDescent="0.2">
      <c r="A21" s="65">
        <v>12</v>
      </c>
      <c r="B21" s="68" t="s">
        <v>38</v>
      </c>
      <c r="C21" s="84" t="s">
        <v>61</v>
      </c>
      <c r="D21" s="93" t="s">
        <v>60</v>
      </c>
      <c r="E21" s="94">
        <v>465995</v>
      </c>
      <c r="F21" s="81" t="s">
        <v>93</v>
      </c>
      <c r="G21" s="107">
        <v>0</v>
      </c>
      <c r="H21" s="87">
        <v>0</v>
      </c>
      <c r="I21" s="87">
        <f t="shared" si="0"/>
        <v>15409</v>
      </c>
      <c r="J21" s="88" t="s">
        <v>101</v>
      </c>
      <c r="K21" s="88"/>
      <c r="L21" s="88"/>
      <c r="M21" s="88"/>
      <c r="N21" s="88"/>
      <c r="O21" s="88"/>
      <c r="P21" s="88"/>
      <c r="Q21" s="88"/>
      <c r="R21" s="88"/>
      <c r="S21" s="89"/>
      <c r="T21" s="88"/>
      <c r="U21" s="88"/>
      <c r="V21" s="90" t="s">
        <v>28</v>
      </c>
      <c r="W21" s="95"/>
      <c r="X21" s="39"/>
    </row>
    <row r="22" spans="1:24" s="38" customFormat="1" ht="36" customHeight="1" x14ac:dyDescent="0.2">
      <c r="A22" s="65">
        <v>13</v>
      </c>
      <c r="B22" s="66" t="s">
        <v>5</v>
      </c>
      <c r="C22" s="84" t="s">
        <v>62</v>
      </c>
      <c r="D22" s="92" t="s">
        <v>121</v>
      </c>
      <c r="E22" s="89">
        <v>123591</v>
      </c>
      <c r="F22" s="81" t="s">
        <v>44</v>
      </c>
      <c r="G22" s="107">
        <v>350</v>
      </c>
      <c r="H22" s="87">
        <v>741</v>
      </c>
      <c r="I22" s="87">
        <f t="shared" si="0"/>
        <v>16150</v>
      </c>
      <c r="J22" s="88" t="s">
        <v>27</v>
      </c>
      <c r="K22" s="88"/>
      <c r="L22" s="88"/>
      <c r="M22" s="88"/>
      <c r="N22" s="88"/>
      <c r="O22" s="88"/>
      <c r="P22" s="88"/>
      <c r="Q22" s="88"/>
      <c r="R22" s="88"/>
      <c r="S22" s="89"/>
      <c r="T22" s="88"/>
      <c r="U22" s="104"/>
      <c r="V22" s="88" t="s">
        <v>28</v>
      </c>
      <c r="W22" s="91"/>
      <c r="X22" s="39"/>
    </row>
    <row r="23" spans="1:24" s="38" customFormat="1" ht="45" x14ac:dyDescent="0.2">
      <c r="A23" s="65">
        <v>14</v>
      </c>
      <c r="B23" s="66" t="s">
        <v>11</v>
      </c>
      <c r="C23" s="84" t="s">
        <v>97</v>
      </c>
      <c r="D23" s="92" t="s">
        <v>143</v>
      </c>
      <c r="E23" s="89">
        <v>464428</v>
      </c>
      <c r="F23" s="81" t="s">
        <v>136</v>
      </c>
      <c r="G23" s="87">
        <v>1150</v>
      </c>
      <c r="H23" s="87">
        <v>46</v>
      </c>
      <c r="I23" s="87">
        <f t="shared" si="0"/>
        <v>16196</v>
      </c>
      <c r="J23" s="88" t="s">
        <v>94</v>
      </c>
      <c r="K23" s="88">
        <v>3</v>
      </c>
      <c r="L23" s="88">
        <v>3</v>
      </c>
      <c r="M23" s="88">
        <v>4</v>
      </c>
      <c r="N23" s="88"/>
      <c r="O23" s="88"/>
      <c r="P23" s="88"/>
      <c r="Q23" s="88"/>
      <c r="R23" s="88">
        <v>4</v>
      </c>
      <c r="S23" s="89"/>
      <c r="T23" s="88">
        <v>3</v>
      </c>
      <c r="U23" s="114">
        <v>4</v>
      </c>
      <c r="V23" s="90">
        <f>AVERAGE(K23:U23)</f>
        <v>3.5</v>
      </c>
      <c r="W23" s="91"/>
      <c r="X23" s="39"/>
    </row>
    <row r="24" spans="1:24" s="38" customFormat="1" ht="72" customHeight="1" x14ac:dyDescent="0.2">
      <c r="A24" s="65">
        <v>15</v>
      </c>
      <c r="B24" s="66" t="s">
        <v>11</v>
      </c>
      <c r="C24" s="84" t="s">
        <v>76</v>
      </c>
      <c r="D24" s="92" t="s">
        <v>145</v>
      </c>
      <c r="E24" s="89">
        <v>398029</v>
      </c>
      <c r="F24" s="81" t="s">
        <v>124</v>
      </c>
      <c r="G24" s="87">
        <v>0</v>
      </c>
      <c r="H24" s="87">
        <v>182</v>
      </c>
      <c r="I24" s="87">
        <f t="shared" si="0"/>
        <v>16378</v>
      </c>
      <c r="J24" s="88" t="s">
        <v>110</v>
      </c>
      <c r="K24" s="88"/>
      <c r="L24" s="88"/>
      <c r="M24" s="88"/>
      <c r="N24" s="88"/>
      <c r="O24" s="88"/>
      <c r="P24" s="88"/>
      <c r="Q24" s="88"/>
      <c r="R24" s="88"/>
      <c r="S24" s="89"/>
      <c r="T24" s="88"/>
      <c r="U24" s="88"/>
      <c r="V24" s="90" t="s">
        <v>111</v>
      </c>
      <c r="W24" s="91" t="s">
        <v>86</v>
      </c>
      <c r="X24" s="39"/>
    </row>
    <row r="25" spans="1:24" s="38" customFormat="1" ht="62.25" customHeight="1" x14ac:dyDescent="0.2">
      <c r="A25" s="65">
        <v>16</v>
      </c>
      <c r="B25" s="64" t="s">
        <v>8</v>
      </c>
      <c r="C25" s="81" t="s">
        <v>78</v>
      </c>
      <c r="D25" s="92" t="s">
        <v>71</v>
      </c>
      <c r="E25" s="89">
        <v>334588</v>
      </c>
      <c r="F25" s="81" t="s">
        <v>139</v>
      </c>
      <c r="G25" s="87">
        <v>0</v>
      </c>
      <c r="H25" s="87">
        <v>193</v>
      </c>
      <c r="I25" s="87">
        <f t="shared" si="0"/>
        <v>16571</v>
      </c>
      <c r="J25" s="88" t="s">
        <v>27</v>
      </c>
      <c r="K25" s="88"/>
      <c r="L25" s="88"/>
      <c r="M25" s="88"/>
      <c r="N25" s="88"/>
      <c r="O25" s="88"/>
      <c r="P25" s="88"/>
      <c r="Q25" s="88"/>
      <c r="R25" s="88"/>
      <c r="S25" s="89"/>
      <c r="T25" s="88"/>
      <c r="U25" s="96"/>
      <c r="V25" s="88" t="s">
        <v>28</v>
      </c>
      <c r="W25" s="91"/>
      <c r="X25" s="39"/>
    </row>
    <row r="26" spans="1:24" s="38" customFormat="1" ht="30" hidden="1" x14ac:dyDescent="0.2">
      <c r="A26" s="65">
        <v>17</v>
      </c>
      <c r="B26" s="64" t="s">
        <v>42</v>
      </c>
      <c r="C26" s="81" t="s">
        <v>45</v>
      </c>
      <c r="D26" s="92" t="s">
        <v>70</v>
      </c>
      <c r="E26" s="89">
        <v>469977</v>
      </c>
      <c r="F26" s="81" t="s">
        <v>96</v>
      </c>
      <c r="G26" s="87">
        <v>0</v>
      </c>
      <c r="H26" s="87">
        <v>0</v>
      </c>
      <c r="I26" s="87">
        <f t="shared" si="0"/>
        <v>16571</v>
      </c>
      <c r="J26" s="88" t="s">
        <v>101</v>
      </c>
      <c r="K26" s="88"/>
      <c r="L26" s="88"/>
      <c r="M26" s="88"/>
      <c r="N26" s="88"/>
      <c r="O26" s="88"/>
      <c r="P26" s="88"/>
      <c r="Q26" s="88"/>
      <c r="R26" s="88"/>
      <c r="S26" s="89"/>
      <c r="T26" s="88"/>
      <c r="U26" s="96"/>
      <c r="V26" s="88" t="s">
        <v>28</v>
      </c>
      <c r="W26" s="91"/>
      <c r="X26" s="39"/>
    </row>
    <row r="27" spans="1:24" s="38" customFormat="1" ht="30" x14ac:dyDescent="0.2">
      <c r="A27" s="65">
        <v>19</v>
      </c>
      <c r="B27" s="66" t="s">
        <v>9</v>
      </c>
      <c r="C27" s="84" t="s">
        <v>66</v>
      </c>
      <c r="D27" s="85" t="s">
        <v>144</v>
      </c>
      <c r="E27" s="86">
        <v>456609</v>
      </c>
      <c r="F27" s="81" t="s">
        <v>141</v>
      </c>
      <c r="G27" s="87">
        <v>85</v>
      </c>
      <c r="H27" s="87">
        <v>40</v>
      </c>
      <c r="I27" s="87">
        <f t="shared" si="0"/>
        <v>16611</v>
      </c>
      <c r="J27" s="88" t="s">
        <v>101</v>
      </c>
      <c r="K27" s="88"/>
      <c r="L27" s="88"/>
      <c r="M27" s="88"/>
      <c r="N27" s="88"/>
      <c r="O27" s="88"/>
      <c r="P27" s="88"/>
      <c r="Q27" s="88"/>
      <c r="R27" s="88"/>
      <c r="S27" s="89"/>
      <c r="T27" s="88"/>
      <c r="U27" s="96"/>
      <c r="V27" s="88" t="s">
        <v>28</v>
      </c>
      <c r="W27" s="91"/>
      <c r="X27" s="39"/>
    </row>
    <row r="28" spans="1:24" s="38" customFormat="1" ht="15" x14ac:dyDescent="0.2">
      <c r="A28" s="65">
        <v>21</v>
      </c>
      <c r="B28" s="66" t="s">
        <v>10</v>
      </c>
      <c r="C28" s="84" t="s">
        <v>46</v>
      </c>
      <c r="D28" s="85" t="s">
        <v>144</v>
      </c>
      <c r="E28" s="86">
        <v>368299</v>
      </c>
      <c r="F28" s="119" t="s">
        <v>125</v>
      </c>
      <c r="G28" s="87">
        <v>50</v>
      </c>
      <c r="H28" s="87">
        <v>76</v>
      </c>
      <c r="I28" s="87">
        <f t="shared" si="0"/>
        <v>16687</v>
      </c>
      <c r="J28" s="88" t="s">
        <v>27</v>
      </c>
      <c r="K28" s="88"/>
      <c r="L28" s="88"/>
      <c r="M28" s="88"/>
      <c r="N28" s="88"/>
      <c r="O28" s="88"/>
      <c r="P28" s="88"/>
      <c r="Q28" s="88"/>
      <c r="R28" s="88"/>
      <c r="S28" s="89"/>
      <c r="T28" s="88"/>
      <c r="U28" s="96"/>
      <c r="V28" s="88" t="s">
        <v>28</v>
      </c>
      <c r="W28" s="91"/>
      <c r="X28" s="39"/>
    </row>
    <row r="29" spans="1:24" s="38" customFormat="1" ht="30" x14ac:dyDescent="0.2">
      <c r="A29" s="65">
        <v>22</v>
      </c>
      <c r="B29" s="66" t="s">
        <v>10</v>
      </c>
      <c r="C29" s="84" t="s">
        <v>47</v>
      </c>
      <c r="D29" s="85" t="s">
        <v>143</v>
      </c>
      <c r="E29" s="86">
        <v>473224</v>
      </c>
      <c r="F29" s="81" t="s">
        <v>135</v>
      </c>
      <c r="G29" s="87">
        <v>0</v>
      </c>
      <c r="H29" s="87">
        <v>203</v>
      </c>
      <c r="I29" s="87">
        <f t="shared" si="0"/>
        <v>16890</v>
      </c>
      <c r="J29" s="88"/>
      <c r="K29" s="88">
        <v>4</v>
      </c>
      <c r="L29" s="88">
        <v>3</v>
      </c>
      <c r="M29" s="88">
        <v>5</v>
      </c>
      <c r="N29" s="88"/>
      <c r="O29" s="88"/>
      <c r="P29" s="88"/>
      <c r="Q29" s="88"/>
      <c r="R29" s="88">
        <v>5</v>
      </c>
      <c r="S29" s="89"/>
      <c r="T29" s="88">
        <v>5</v>
      </c>
      <c r="U29" s="115">
        <v>5</v>
      </c>
      <c r="V29" s="88" t="s">
        <v>28</v>
      </c>
      <c r="W29" s="91"/>
      <c r="X29" s="39"/>
    </row>
    <row r="30" spans="1:24" s="38" customFormat="1" ht="60" customHeight="1" x14ac:dyDescent="0.2">
      <c r="A30" s="65">
        <v>23</v>
      </c>
      <c r="B30" s="66" t="s">
        <v>10</v>
      </c>
      <c r="C30" s="84" t="s">
        <v>95</v>
      </c>
      <c r="D30" s="85" t="s">
        <v>142</v>
      </c>
      <c r="E30" s="86" t="s">
        <v>140</v>
      </c>
      <c r="F30" s="81" t="s">
        <v>126</v>
      </c>
      <c r="G30" s="87">
        <v>3500</v>
      </c>
      <c r="H30" s="87">
        <v>2088</v>
      </c>
      <c r="I30" s="87">
        <f t="shared" si="0"/>
        <v>18978</v>
      </c>
      <c r="J30" s="88" t="s">
        <v>27</v>
      </c>
      <c r="K30" s="88"/>
      <c r="L30" s="88"/>
      <c r="M30" s="88"/>
      <c r="N30" s="88"/>
      <c r="O30" s="88"/>
      <c r="P30" s="88"/>
      <c r="Q30" s="88"/>
      <c r="R30" s="88"/>
      <c r="S30" s="89"/>
      <c r="T30" s="88"/>
      <c r="U30" s="96"/>
      <c r="V30" s="88" t="s">
        <v>28</v>
      </c>
      <c r="W30" s="91"/>
      <c r="X30" s="39"/>
    </row>
    <row r="31" spans="1:24" s="38" customFormat="1" ht="59.25" hidden="1" customHeight="1" x14ac:dyDescent="0.2">
      <c r="A31" s="65">
        <v>29</v>
      </c>
      <c r="B31" s="64" t="s">
        <v>5</v>
      </c>
      <c r="C31" s="81" t="s">
        <v>98</v>
      </c>
      <c r="D31" s="85" t="s">
        <v>70</v>
      </c>
      <c r="E31" s="86">
        <v>464431</v>
      </c>
      <c r="F31" s="81" t="s">
        <v>99</v>
      </c>
      <c r="G31" s="87">
        <v>0</v>
      </c>
      <c r="H31" s="87">
        <v>0</v>
      </c>
      <c r="I31" s="87">
        <f t="shared" ref="I31:I49" si="2">I30+H31</f>
        <v>18978</v>
      </c>
      <c r="J31" s="88" t="s">
        <v>101</v>
      </c>
      <c r="K31" s="88"/>
      <c r="L31" s="88"/>
      <c r="M31" s="88"/>
      <c r="N31" s="88"/>
      <c r="O31" s="88"/>
      <c r="P31" s="88"/>
      <c r="Q31" s="88"/>
      <c r="R31" s="88"/>
      <c r="S31" s="89"/>
      <c r="T31" s="88"/>
      <c r="U31" s="96"/>
      <c r="V31" s="88" t="s">
        <v>28</v>
      </c>
      <c r="W31" s="91"/>
      <c r="X31" s="39"/>
    </row>
    <row r="32" spans="1:24" s="38" customFormat="1" ht="50.25" hidden="1" customHeight="1" x14ac:dyDescent="0.2">
      <c r="A32" s="65">
        <v>31</v>
      </c>
      <c r="B32" s="66" t="s">
        <v>5</v>
      </c>
      <c r="C32" s="84" t="s">
        <v>73</v>
      </c>
      <c r="D32" s="85" t="s">
        <v>70</v>
      </c>
      <c r="E32" s="86">
        <v>461410</v>
      </c>
      <c r="F32" s="81" t="s">
        <v>79</v>
      </c>
      <c r="G32" s="87">
        <v>0</v>
      </c>
      <c r="H32" s="87">
        <v>0</v>
      </c>
      <c r="I32" s="87">
        <f t="shared" si="2"/>
        <v>18978</v>
      </c>
      <c r="J32" s="88" t="s">
        <v>101</v>
      </c>
      <c r="K32" s="88"/>
      <c r="L32" s="88"/>
      <c r="M32" s="88"/>
      <c r="N32" s="88"/>
      <c r="O32" s="88"/>
      <c r="P32" s="88"/>
      <c r="Q32" s="88"/>
      <c r="R32" s="88"/>
      <c r="S32" s="89"/>
      <c r="T32" s="88"/>
      <c r="U32" s="88"/>
      <c r="V32" s="90" t="s">
        <v>28</v>
      </c>
      <c r="W32" s="91" t="s">
        <v>87</v>
      </c>
      <c r="X32" s="39"/>
    </row>
    <row r="33" spans="1:24" s="38" customFormat="1" ht="28.9" customHeight="1" x14ac:dyDescent="0.2">
      <c r="A33" s="108">
        <v>32</v>
      </c>
      <c r="B33" s="67" t="s">
        <v>5</v>
      </c>
      <c r="C33" s="81" t="s">
        <v>37</v>
      </c>
      <c r="D33" s="85" t="s">
        <v>143</v>
      </c>
      <c r="E33" s="86">
        <v>328188</v>
      </c>
      <c r="F33" s="81" t="s">
        <v>127</v>
      </c>
      <c r="G33" s="87">
        <v>0</v>
      </c>
      <c r="H33" s="87">
        <v>93</v>
      </c>
      <c r="I33" s="87">
        <f t="shared" si="2"/>
        <v>19071</v>
      </c>
      <c r="J33" s="88" t="s">
        <v>94</v>
      </c>
      <c r="K33" s="105"/>
      <c r="L33" s="105"/>
      <c r="M33" s="105"/>
      <c r="N33" s="105"/>
      <c r="O33" s="105"/>
      <c r="P33" s="105"/>
      <c r="Q33" s="105"/>
      <c r="R33" s="105"/>
      <c r="S33" s="106"/>
      <c r="T33" s="105"/>
      <c r="U33" s="105"/>
      <c r="V33" s="90" t="s">
        <v>28</v>
      </c>
      <c r="W33" s="91"/>
      <c r="X33" s="39"/>
    </row>
    <row r="34" spans="1:24" s="38" customFormat="1" ht="30" x14ac:dyDescent="0.2">
      <c r="A34" s="65">
        <v>33</v>
      </c>
      <c r="B34" s="67" t="s">
        <v>5</v>
      </c>
      <c r="C34" s="82" t="s">
        <v>49</v>
      </c>
      <c r="D34" s="85" t="s">
        <v>102</v>
      </c>
      <c r="E34" s="86">
        <v>469690</v>
      </c>
      <c r="F34" s="81" t="s">
        <v>128</v>
      </c>
      <c r="G34" s="87">
        <v>1372</v>
      </c>
      <c r="H34" s="87">
        <v>1276</v>
      </c>
      <c r="I34" s="87">
        <f t="shared" si="2"/>
        <v>20347</v>
      </c>
      <c r="J34" s="88" t="s">
        <v>27</v>
      </c>
      <c r="K34" s="88"/>
      <c r="L34" s="88"/>
      <c r="M34" s="88"/>
      <c r="N34" s="88"/>
      <c r="O34" s="88"/>
      <c r="P34" s="88"/>
      <c r="Q34" s="88"/>
      <c r="R34" s="88"/>
      <c r="S34" s="89"/>
      <c r="T34" s="88"/>
      <c r="U34" s="88"/>
      <c r="V34" s="90" t="s">
        <v>28</v>
      </c>
      <c r="W34" s="91"/>
      <c r="X34" s="39"/>
    </row>
    <row r="35" spans="1:24" s="38" customFormat="1" ht="34.9" customHeight="1" x14ac:dyDescent="0.2">
      <c r="A35" s="65">
        <v>35</v>
      </c>
      <c r="B35" s="67" t="s">
        <v>5</v>
      </c>
      <c r="C35" s="82" t="s">
        <v>82</v>
      </c>
      <c r="D35" s="85" t="s">
        <v>129</v>
      </c>
      <c r="E35" s="86">
        <v>151069</v>
      </c>
      <c r="F35" s="81" t="s">
        <v>147</v>
      </c>
      <c r="G35" s="87">
        <v>150</v>
      </c>
      <c r="H35" s="87">
        <v>17</v>
      </c>
      <c r="I35" s="87">
        <f t="shared" si="2"/>
        <v>20364</v>
      </c>
      <c r="J35" s="88" t="s">
        <v>27</v>
      </c>
      <c r="K35" s="88"/>
      <c r="L35" s="88"/>
      <c r="M35" s="88"/>
      <c r="N35" s="88"/>
      <c r="O35" s="88"/>
      <c r="P35" s="88"/>
      <c r="Q35" s="88"/>
      <c r="R35" s="88"/>
      <c r="S35" s="89"/>
      <c r="T35" s="88"/>
      <c r="U35" s="88"/>
      <c r="V35" s="90" t="s">
        <v>28</v>
      </c>
      <c r="W35" s="91"/>
      <c r="X35" s="39"/>
    </row>
    <row r="36" spans="1:24" s="38" customFormat="1" ht="30.75" x14ac:dyDescent="0.2">
      <c r="A36" s="65">
        <v>37</v>
      </c>
      <c r="B36" s="66" t="s">
        <v>5</v>
      </c>
      <c r="C36" s="82" t="s">
        <v>50</v>
      </c>
      <c r="D36" s="85" t="s">
        <v>54</v>
      </c>
      <c r="E36" s="86" t="s">
        <v>54</v>
      </c>
      <c r="F36" s="81" t="s">
        <v>72</v>
      </c>
      <c r="G36" s="87">
        <v>0</v>
      </c>
      <c r="H36" s="87">
        <v>0</v>
      </c>
      <c r="I36" s="87">
        <f t="shared" si="2"/>
        <v>20364</v>
      </c>
      <c r="J36" s="88" t="s">
        <v>94</v>
      </c>
      <c r="K36" s="88">
        <v>3</v>
      </c>
      <c r="L36" s="88">
        <v>3</v>
      </c>
      <c r="M36" s="88">
        <v>4</v>
      </c>
      <c r="N36" s="88"/>
      <c r="O36" s="88"/>
      <c r="P36" s="88"/>
      <c r="Q36" s="88"/>
      <c r="R36" s="88">
        <v>3</v>
      </c>
      <c r="S36" s="89"/>
      <c r="T36" s="88">
        <v>2</v>
      </c>
      <c r="U36" s="88" t="s">
        <v>100</v>
      </c>
      <c r="V36" s="90">
        <f>AVERAGE(K36:U36)</f>
        <v>3</v>
      </c>
      <c r="W36" s="91"/>
      <c r="X36" s="55"/>
    </row>
    <row r="37" spans="1:24" s="38" customFormat="1" ht="30.75" x14ac:dyDescent="0.2">
      <c r="A37" s="65">
        <v>39</v>
      </c>
      <c r="B37" s="66" t="s">
        <v>4</v>
      </c>
      <c r="C37" s="83" t="s">
        <v>65</v>
      </c>
      <c r="D37" s="92" t="s">
        <v>54</v>
      </c>
      <c r="E37" s="89" t="s">
        <v>54</v>
      </c>
      <c r="F37" s="81" t="s">
        <v>72</v>
      </c>
      <c r="G37" s="107">
        <v>0</v>
      </c>
      <c r="H37" s="87">
        <v>0</v>
      </c>
      <c r="I37" s="87">
        <f t="shared" si="2"/>
        <v>20364</v>
      </c>
      <c r="J37" s="88" t="s">
        <v>94</v>
      </c>
      <c r="K37" s="88">
        <v>2</v>
      </c>
      <c r="L37" s="88">
        <v>5</v>
      </c>
      <c r="M37" s="88">
        <v>5</v>
      </c>
      <c r="N37" s="88"/>
      <c r="O37" s="88"/>
      <c r="P37" s="88"/>
      <c r="Q37" s="88"/>
      <c r="R37" s="88">
        <v>5</v>
      </c>
      <c r="S37" s="89"/>
      <c r="T37" s="88">
        <v>2</v>
      </c>
      <c r="U37" s="88" t="s">
        <v>100</v>
      </c>
      <c r="V37" s="90" t="s">
        <v>101</v>
      </c>
      <c r="W37" s="91"/>
      <c r="X37" s="55"/>
    </row>
    <row r="38" spans="1:24" s="38" customFormat="1" ht="30" x14ac:dyDescent="0.2">
      <c r="A38" s="65">
        <v>41</v>
      </c>
      <c r="B38" s="66" t="s">
        <v>5</v>
      </c>
      <c r="C38" s="82" t="s">
        <v>112</v>
      </c>
      <c r="D38" s="85" t="s">
        <v>64</v>
      </c>
      <c r="E38" s="86" t="s">
        <v>64</v>
      </c>
      <c r="F38" s="81" t="s">
        <v>39</v>
      </c>
      <c r="G38" s="107">
        <v>0</v>
      </c>
      <c r="H38" s="87">
        <v>0</v>
      </c>
      <c r="I38" s="87">
        <f t="shared" si="2"/>
        <v>20364</v>
      </c>
      <c r="J38" s="88" t="s">
        <v>94</v>
      </c>
      <c r="K38" s="88">
        <v>4</v>
      </c>
      <c r="L38" s="88">
        <v>5</v>
      </c>
      <c r="M38" s="88">
        <v>5</v>
      </c>
      <c r="N38" s="88"/>
      <c r="O38" s="88"/>
      <c r="P38" s="88"/>
      <c r="Q38" s="88"/>
      <c r="R38" s="88">
        <v>4</v>
      </c>
      <c r="S38" s="89"/>
      <c r="T38" s="88">
        <v>1</v>
      </c>
      <c r="U38" s="88" t="s">
        <v>100</v>
      </c>
      <c r="V38" s="90">
        <f>AVERAGE(K38:U38)</f>
        <v>3.8</v>
      </c>
      <c r="W38" s="91"/>
      <c r="X38" s="55"/>
    </row>
    <row r="39" spans="1:24" s="38" customFormat="1" ht="35.1" customHeight="1" x14ac:dyDescent="0.2">
      <c r="A39" s="65">
        <v>43</v>
      </c>
      <c r="B39" s="66" t="s">
        <v>40</v>
      </c>
      <c r="C39" s="83" t="s">
        <v>51</v>
      </c>
      <c r="D39" s="92" t="s">
        <v>60</v>
      </c>
      <c r="E39" s="89">
        <v>122645</v>
      </c>
      <c r="F39" s="81" t="s">
        <v>130</v>
      </c>
      <c r="G39" s="107">
        <v>0</v>
      </c>
      <c r="H39" s="87">
        <v>1860</v>
      </c>
      <c r="I39" s="87">
        <f t="shared" si="2"/>
        <v>22224</v>
      </c>
      <c r="J39" s="88" t="s">
        <v>27</v>
      </c>
      <c r="K39" s="88" t="s">
        <v>100</v>
      </c>
      <c r="L39" s="88" t="s">
        <v>100</v>
      </c>
      <c r="M39" s="88">
        <v>3</v>
      </c>
      <c r="N39" s="88"/>
      <c r="O39" s="88">
        <v>3</v>
      </c>
      <c r="P39" s="88"/>
      <c r="Q39" s="88">
        <v>3</v>
      </c>
      <c r="R39" s="88">
        <v>5</v>
      </c>
      <c r="S39" s="89"/>
      <c r="T39" s="88">
        <v>5</v>
      </c>
      <c r="U39" s="88">
        <v>4</v>
      </c>
      <c r="V39" s="90" t="s">
        <v>28</v>
      </c>
      <c r="W39" s="91"/>
      <c r="X39" s="39"/>
    </row>
    <row r="40" spans="1:24" s="38" customFormat="1" ht="54.6" customHeight="1" x14ac:dyDescent="0.2">
      <c r="A40" s="65">
        <v>45</v>
      </c>
      <c r="B40" s="66" t="s">
        <v>5</v>
      </c>
      <c r="C40" s="83" t="s">
        <v>67</v>
      </c>
      <c r="D40" s="92" t="s">
        <v>55</v>
      </c>
      <c r="E40" s="89">
        <v>152054</v>
      </c>
      <c r="F40" s="81" t="s">
        <v>131</v>
      </c>
      <c r="G40" s="107">
        <v>0</v>
      </c>
      <c r="H40" s="87">
        <v>10</v>
      </c>
      <c r="I40" s="87">
        <f t="shared" si="2"/>
        <v>22234</v>
      </c>
      <c r="J40" s="88" t="s">
        <v>27</v>
      </c>
      <c r="K40" s="88"/>
      <c r="L40" s="88"/>
      <c r="M40" s="88"/>
      <c r="N40" s="88"/>
      <c r="O40" s="88"/>
      <c r="P40" s="88"/>
      <c r="Q40" s="88"/>
      <c r="R40" s="88"/>
      <c r="S40" s="89"/>
      <c r="T40" s="88"/>
      <c r="U40" s="88"/>
      <c r="V40" s="90" t="s">
        <v>28</v>
      </c>
      <c r="W40" s="91"/>
      <c r="X40" s="39"/>
    </row>
    <row r="41" spans="1:24" s="38" customFormat="1" ht="15" x14ac:dyDescent="0.2">
      <c r="A41" s="65"/>
      <c r="B41" s="66" t="s">
        <v>41</v>
      </c>
      <c r="C41" s="83" t="s">
        <v>53</v>
      </c>
      <c r="D41" s="85" t="s">
        <v>106</v>
      </c>
      <c r="E41" s="86" t="s">
        <v>54</v>
      </c>
      <c r="F41" s="81" t="s">
        <v>132</v>
      </c>
      <c r="G41" s="107">
        <v>2600</v>
      </c>
      <c r="H41" s="87">
        <v>0</v>
      </c>
      <c r="I41" s="87">
        <f t="shared" si="2"/>
        <v>22234</v>
      </c>
      <c r="J41" s="88" t="s">
        <v>94</v>
      </c>
      <c r="K41" s="88">
        <v>3</v>
      </c>
      <c r="L41" s="88">
        <v>5</v>
      </c>
      <c r="M41" s="88">
        <v>4</v>
      </c>
      <c r="N41" s="88"/>
      <c r="O41" s="88"/>
      <c r="P41" s="88"/>
      <c r="Q41" s="88"/>
      <c r="R41" s="88">
        <v>4</v>
      </c>
      <c r="S41" s="89"/>
      <c r="T41" s="88">
        <v>4</v>
      </c>
      <c r="U41" s="88">
        <v>3</v>
      </c>
      <c r="V41" s="90">
        <f>AVERAGE(K41:U41)</f>
        <v>3.8333333333333335</v>
      </c>
      <c r="W41" s="91"/>
      <c r="X41" s="39"/>
    </row>
    <row r="42" spans="1:24" s="38" customFormat="1" ht="15" x14ac:dyDescent="0.2">
      <c r="A42" s="130"/>
      <c r="B42" s="131" t="s">
        <v>41</v>
      </c>
      <c r="C42" s="135" t="s">
        <v>153</v>
      </c>
      <c r="D42" s="133"/>
      <c r="E42" s="134">
        <v>376133</v>
      </c>
      <c r="F42" s="132" t="s">
        <v>154</v>
      </c>
      <c r="G42" s="107"/>
      <c r="H42" s="87"/>
      <c r="I42" s="87"/>
      <c r="J42" s="88"/>
      <c r="K42" s="88"/>
      <c r="L42" s="88"/>
      <c r="M42" s="88"/>
      <c r="N42" s="88"/>
      <c r="O42" s="88"/>
      <c r="P42" s="88"/>
      <c r="Q42" s="88"/>
      <c r="R42" s="88"/>
      <c r="S42" s="89"/>
      <c r="T42" s="88"/>
      <c r="U42" s="88"/>
      <c r="V42" s="90"/>
      <c r="W42" s="91"/>
      <c r="X42" s="39"/>
    </row>
    <row r="43" spans="1:24" ht="48" customHeight="1" x14ac:dyDescent="0.2">
      <c r="A43" s="65">
        <v>50</v>
      </c>
      <c r="B43" s="66" t="s">
        <v>9</v>
      </c>
      <c r="C43" s="83" t="s">
        <v>80</v>
      </c>
      <c r="D43" s="85" t="s">
        <v>54</v>
      </c>
      <c r="E43" s="86" t="s">
        <v>54</v>
      </c>
      <c r="F43" s="81" t="s">
        <v>84</v>
      </c>
      <c r="G43" s="107">
        <v>0</v>
      </c>
      <c r="H43" s="87">
        <v>0</v>
      </c>
      <c r="I43" s="87">
        <f>I41+H43</f>
        <v>22234</v>
      </c>
      <c r="J43" s="88" t="s">
        <v>94</v>
      </c>
      <c r="K43" s="88">
        <v>4</v>
      </c>
      <c r="L43" s="88">
        <v>5</v>
      </c>
      <c r="M43" s="88">
        <v>5</v>
      </c>
      <c r="N43" s="88"/>
      <c r="O43" s="88"/>
      <c r="P43" s="88"/>
      <c r="Q43" s="88"/>
      <c r="R43" s="88">
        <v>3</v>
      </c>
      <c r="S43" s="89"/>
      <c r="T43" s="88">
        <v>1</v>
      </c>
      <c r="U43" s="88">
        <v>1</v>
      </c>
      <c r="V43" s="90">
        <f>AVERAGE(K43:U43)</f>
        <v>3.1666666666666665</v>
      </c>
      <c r="W43" s="91" t="s">
        <v>88</v>
      </c>
    </row>
    <row r="44" spans="1:24" ht="48.75" customHeight="1" x14ac:dyDescent="0.2">
      <c r="A44" s="65">
        <v>51</v>
      </c>
      <c r="B44" s="66" t="s">
        <v>11</v>
      </c>
      <c r="C44" s="83" t="s">
        <v>83</v>
      </c>
      <c r="D44" s="85" t="s">
        <v>146</v>
      </c>
      <c r="E44" s="86">
        <v>479912</v>
      </c>
      <c r="F44" s="81" t="s">
        <v>133</v>
      </c>
      <c r="G44" s="107">
        <v>0</v>
      </c>
      <c r="H44" s="87">
        <v>94</v>
      </c>
      <c r="I44" s="87">
        <f t="shared" si="2"/>
        <v>22328</v>
      </c>
      <c r="J44" s="88" t="s">
        <v>94</v>
      </c>
      <c r="K44" s="88">
        <v>5</v>
      </c>
      <c r="L44" s="88">
        <v>5</v>
      </c>
      <c r="M44" s="88">
        <v>5</v>
      </c>
      <c r="N44" s="88"/>
      <c r="O44" s="88">
        <v>5</v>
      </c>
      <c r="P44" s="88"/>
      <c r="Q44" s="88"/>
      <c r="R44" s="88">
        <v>5</v>
      </c>
      <c r="S44" s="89"/>
      <c r="T44" s="88">
        <v>3</v>
      </c>
      <c r="U44" s="88">
        <v>4</v>
      </c>
      <c r="V44" s="90">
        <f>AVERAGE(K44:U44)</f>
        <v>4.5714285714285712</v>
      </c>
      <c r="W44" s="91" t="s">
        <v>91</v>
      </c>
    </row>
    <row r="45" spans="1:24" ht="30" x14ac:dyDescent="0.2">
      <c r="A45" s="65">
        <v>52</v>
      </c>
      <c r="B45" s="66" t="s">
        <v>10</v>
      </c>
      <c r="C45" s="84" t="s">
        <v>89</v>
      </c>
      <c r="D45" s="85" t="s">
        <v>54</v>
      </c>
      <c r="E45" s="86" t="s">
        <v>54</v>
      </c>
      <c r="F45" s="81" t="s">
        <v>90</v>
      </c>
      <c r="G45" s="107">
        <v>0</v>
      </c>
      <c r="H45" s="87">
        <v>0</v>
      </c>
      <c r="I45" s="87">
        <f t="shared" si="2"/>
        <v>22328</v>
      </c>
      <c r="J45" s="88" t="s">
        <v>94</v>
      </c>
      <c r="K45" s="88">
        <v>5</v>
      </c>
      <c r="L45" s="88">
        <v>5</v>
      </c>
      <c r="M45" s="88">
        <v>5</v>
      </c>
      <c r="N45" s="88"/>
      <c r="O45" s="88"/>
      <c r="P45" s="88"/>
      <c r="Q45" s="88"/>
      <c r="R45" s="88">
        <v>3</v>
      </c>
      <c r="S45" s="89"/>
      <c r="T45" s="88">
        <v>4</v>
      </c>
      <c r="U45" s="88" t="s">
        <v>100</v>
      </c>
      <c r="V45" s="90">
        <f>AVERAGE(K45:M45,T45)</f>
        <v>4.75</v>
      </c>
      <c r="W45" s="91"/>
    </row>
    <row r="46" spans="1:24" ht="18" customHeight="1" x14ac:dyDescent="0.2">
      <c r="A46" s="130"/>
      <c r="B46" s="131" t="s">
        <v>10</v>
      </c>
      <c r="C46" s="132" t="s">
        <v>152</v>
      </c>
      <c r="D46" s="133"/>
      <c r="E46" s="134">
        <v>372529</v>
      </c>
      <c r="F46" s="132"/>
      <c r="G46" s="107"/>
      <c r="H46" s="87"/>
      <c r="I46" s="87"/>
      <c r="J46" s="88"/>
      <c r="K46" s="88"/>
      <c r="L46" s="88"/>
      <c r="M46" s="88"/>
      <c r="N46" s="88"/>
      <c r="O46" s="88"/>
      <c r="P46" s="88"/>
      <c r="Q46" s="88"/>
      <c r="R46" s="88"/>
      <c r="S46" s="89"/>
      <c r="T46" s="88"/>
      <c r="U46" s="88"/>
      <c r="V46" s="90"/>
      <c r="W46" s="109"/>
    </row>
    <row r="47" spans="1:24" ht="15" x14ac:dyDescent="0.2">
      <c r="A47" s="65">
        <v>53</v>
      </c>
      <c r="B47" s="66" t="s">
        <v>5</v>
      </c>
      <c r="C47" s="84" t="s">
        <v>103</v>
      </c>
      <c r="D47" s="85" t="s">
        <v>101</v>
      </c>
      <c r="E47" s="86">
        <v>466539</v>
      </c>
      <c r="F47" s="81" t="s">
        <v>104</v>
      </c>
      <c r="G47" s="107">
        <v>0</v>
      </c>
      <c r="H47" s="87">
        <v>0</v>
      </c>
      <c r="I47" s="87">
        <f>I45+H47</f>
        <v>22328</v>
      </c>
      <c r="J47" s="88"/>
      <c r="K47" s="88"/>
      <c r="L47" s="88"/>
      <c r="M47" s="88"/>
      <c r="N47" s="88"/>
      <c r="O47" s="88"/>
      <c r="P47" s="88"/>
      <c r="Q47" s="88"/>
      <c r="R47" s="88"/>
      <c r="S47" s="89"/>
      <c r="T47" s="88"/>
      <c r="U47" s="88"/>
      <c r="V47" s="90"/>
      <c r="W47" s="109"/>
    </row>
    <row r="48" spans="1:24" ht="15" x14ac:dyDescent="0.2">
      <c r="A48" s="65">
        <v>54</v>
      </c>
      <c r="B48" s="66" t="s">
        <v>10</v>
      </c>
      <c r="C48" s="84" t="s">
        <v>108</v>
      </c>
      <c r="D48" s="85" t="s">
        <v>101</v>
      </c>
      <c r="E48" s="86">
        <v>334888</v>
      </c>
      <c r="F48" s="81" t="s">
        <v>109</v>
      </c>
      <c r="G48" s="107">
        <v>620</v>
      </c>
      <c r="H48" s="87">
        <v>0</v>
      </c>
      <c r="I48" s="87">
        <f t="shared" si="2"/>
        <v>22328</v>
      </c>
      <c r="J48" s="88"/>
      <c r="K48" s="88"/>
      <c r="L48" s="88"/>
      <c r="M48" s="88"/>
      <c r="N48" s="88"/>
      <c r="O48" s="88"/>
      <c r="P48" s="88"/>
      <c r="Q48" s="88"/>
      <c r="R48" s="88"/>
      <c r="S48" s="89"/>
      <c r="T48" s="88"/>
      <c r="U48" s="88"/>
      <c r="V48" s="90"/>
      <c r="W48" s="109"/>
    </row>
    <row r="49" spans="1:22" ht="15" x14ac:dyDescent="0.2">
      <c r="A49" s="65">
        <v>55</v>
      </c>
      <c r="B49" s="66" t="s">
        <v>4</v>
      </c>
      <c r="C49" s="84" t="s">
        <v>105</v>
      </c>
      <c r="D49" s="85" t="s">
        <v>54</v>
      </c>
      <c r="E49" s="86">
        <v>454951</v>
      </c>
      <c r="F49" s="81" t="s">
        <v>81</v>
      </c>
      <c r="G49" s="107">
        <v>0</v>
      </c>
      <c r="H49" s="87">
        <v>0</v>
      </c>
      <c r="I49" s="87">
        <f t="shared" si="2"/>
        <v>22328</v>
      </c>
      <c r="J49" s="88"/>
      <c r="K49" s="88"/>
      <c r="L49" s="88"/>
      <c r="M49" s="88"/>
      <c r="N49" s="88"/>
      <c r="O49" s="88"/>
      <c r="P49" s="88"/>
      <c r="Q49" s="88"/>
      <c r="R49" s="88"/>
      <c r="S49" s="89"/>
      <c r="T49" s="88"/>
      <c r="U49" s="88"/>
      <c r="V49" s="90"/>
    </row>
    <row r="50" spans="1:22" ht="20.25" customHeight="1" x14ac:dyDescent="0.25">
      <c r="F50" s="136"/>
    </row>
    <row r="51" spans="1:22" x14ac:dyDescent="0.2">
      <c r="G51" s="18"/>
      <c r="H51" s="18"/>
      <c r="I51" s="111"/>
    </row>
    <row r="52" spans="1:22" x14ac:dyDescent="0.2">
      <c r="F52" s="110"/>
      <c r="G52" s="18"/>
      <c r="H52" s="18"/>
    </row>
    <row r="53" spans="1:22" x14ac:dyDescent="0.2">
      <c r="F53" s="110"/>
      <c r="G53" s="18"/>
      <c r="H53" s="18"/>
      <c r="I53" s="116"/>
    </row>
    <row r="54" spans="1:22" x14ac:dyDescent="0.2">
      <c r="G54" s="18"/>
      <c r="H54" s="18"/>
    </row>
    <row r="55" spans="1:22" x14ac:dyDescent="0.2">
      <c r="I55" s="116"/>
    </row>
    <row r="56" spans="1:22" x14ac:dyDescent="0.2">
      <c r="I56" s="4"/>
    </row>
    <row r="57" spans="1:22" x14ac:dyDescent="0.2">
      <c r="I57" s="4"/>
    </row>
    <row r="65" spans="9:9" x14ac:dyDescent="0.2">
      <c r="I65" s="4"/>
    </row>
    <row r="67" spans="9:9" x14ac:dyDescent="0.2">
      <c r="I67" s="4"/>
    </row>
  </sheetData>
  <autoFilter ref="A7:W45" xr:uid="{00000000-0009-0000-0000-000004000000}"/>
  <mergeCells count="3">
    <mergeCell ref="D3:E3"/>
    <mergeCell ref="D6:E6"/>
    <mergeCell ref="D1:E1"/>
  </mergeCells>
  <pageMargins left="0.45" right="0.45" top="0.5" bottom="0.5" header="0.05" footer="0.05"/>
  <pageSetup paperSize="17" scale="6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41"/>
  <sheetViews>
    <sheetView zoomScale="85" zoomScaleNormal="85" workbookViewId="0">
      <pane xSplit="2" ySplit="7" topLeftCell="C8" activePane="bottomRight" state="frozen"/>
      <selection pane="topRight" activeCell="H1" sqref="H1"/>
      <selection pane="bottomLeft" activeCell="A8" sqref="A8"/>
      <selection pane="bottomRight" activeCell="F18" sqref="F18"/>
    </sheetView>
  </sheetViews>
  <sheetFormatPr defaultRowHeight="12.75" x14ac:dyDescent="0.2"/>
  <cols>
    <col min="1" max="1" width="6" style="18" customWidth="1"/>
    <col min="2" max="2" width="21.28515625" style="9" customWidth="1"/>
    <col min="3" max="3" width="49.85546875" style="1" customWidth="1"/>
    <col min="4" max="4" width="15.140625" bestFit="1" customWidth="1"/>
    <col min="5" max="5" width="13.5703125" customWidth="1"/>
    <col min="6" max="6" width="8.85546875" customWidth="1"/>
    <col min="7" max="7" width="16.28515625" style="4" customWidth="1"/>
    <col min="8" max="8" width="20.85546875" customWidth="1"/>
    <col min="9" max="9" width="11.5703125" bestFit="1" customWidth="1"/>
    <col min="10" max="10" width="16.140625" bestFit="1" customWidth="1"/>
    <col min="11" max="11" width="12.5703125" bestFit="1" customWidth="1"/>
    <col min="16" max="16" width="16" customWidth="1"/>
  </cols>
  <sheetData>
    <row r="1" spans="1:16" ht="20.25" x14ac:dyDescent="0.3">
      <c r="A1" s="17" t="s">
        <v>77</v>
      </c>
      <c r="C1" s="5"/>
    </row>
    <row r="2" spans="1:16" ht="45" customHeight="1" x14ac:dyDescent="0.2">
      <c r="B2" s="73">
        <f>'FY21 Ranking Sheet '!F1</f>
        <v>44362</v>
      </c>
      <c r="C2" s="11" t="str">
        <f>'FY21 Ranking Sheet '!C3</f>
        <v>FY21 Pbud    $15.377 M</v>
      </c>
    </row>
    <row r="3" spans="1:16" x14ac:dyDescent="0.2">
      <c r="B3" s="73" t="s">
        <v>75</v>
      </c>
      <c r="C3" s="13"/>
    </row>
    <row r="4" spans="1:16" x14ac:dyDescent="0.2">
      <c r="B4" s="74"/>
      <c r="C4" s="13"/>
    </row>
    <row r="5" spans="1:16" x14ac:dyDescent="0.2">
      <c r="C5" s="28" t="e">
        <f>'FY21 Ranking Sheet '!#REF!</f>
        <v>#REF!</v>
      </c>
    </row>
    <row r="6" spans="1:16" ht="51" x14ac:dyDescent="0.2">
      <c r="A6" s="19" t="s">
        <v>13</v>
      </c>
      <c r="B6" s="2" t="s">
        <v>1</v>
      </c>
      <c r="C6" s="2" t="s">
        <v>0</v>
      </c>
      <c r="D6" s="103" t="str">
        <f>'FY21 Ranking Sheet '!G7</f>
        <v>FY21 PBud</v>
      </c>
      <c r="E6" s="103" t="str">
        <f>'FY21 Ranking Sheet '!I7</f>
        <v xml:space="preserve">FY21 Workplan Preliminary Cumulative </v>
      </c>
      <c r="F6" s="6" t="s">
        <v>92</v>
      </c>
      <c r="H6" s="29"/>
      <c r="I6" s="29"/>
      <c r="J6" s="29"/>
      <c r="K6" s="29"/>
      <c r="L6" s="29"/>
      <c r="M6" s="29"/>
      <c r="N6" s="29"/>
      <c r="O6" s="29"/>
    </row>
    <row r="7" spans="1:16" x14ac:dyDescent="0.2">
      <c r="A7" s="20"/>
      <c r="B7" s="509" t="s">
        <v>6</v>
      </c>
      <c r="C7" s="510"/>
      <c r="D7" s="510"/>
      <c r="E7" s="510"/>
      <c r="F7" s="7"/>
      <c r="H7" s="33"/>
      <c r="I7" s="33"/>
      <c r="J7" s="29"/>
      <c r="K7" s="29"/>
      <c r="L7" s="29"/>
      <c r="M7" s="29"/>
      <c r="N7" s="29"/>
      <c r="O7" s="29"/>
    </row>
    <row r="8" spans="1:16" x14ac:dyDescent="0.2">
      <c r="A8" s="23">
        <v>1</v>
      </c>
      <c r="B8" s="10" t="s">
        <v>6</v>
      </c>
      <c r="C8" s="25" t="s">
        <v>7</v>
      </c>
      <c r="D8" s="59">
        <f>'FY21 Ranking Sheet '!G9</f>
        <v>3.7</v>
      </c>
      <c r="E8" s="59">
        <f>D8</f>
        <v>3.7</v>
      </c>
      <c r="F8" s="10" t="s">
        <v>28</v>
      </c>
      <c r="H8" s="33"/>
      <c r="I8" s="33"/>
      <c r="J8" s="29"/>
      <c r="K8" s="29"/>
      <c r="L8" s="29"/>
      <c r="M8" s="29"/>
      <c r="N8" s="29"/>
      <c r="O8" s="29"/>
    </row>
    <row r="9" spans="1:16" x14ac:dyDescent="0.2">
      <c r="A9" s="23">
        <v>2</v>
      </c>
      <c r="B9" s="10" t="s">
        <v>29</v>
      </c>
      <c r="C9" s="25" t="s">
        <v>31</v>
      </c>
      <c r="D9" s="59">
        <f>'FY21 Ranking Sheet '!G11</f>
        <v>0</v>
      </c>
      <c r="E9" s="59">
        <f>D9+E8</f>
        <v>3.7</v>
      </c>
      <c r="F9" s="10" t="s">
        <v>28</v>
      </c>
      <c r="H9" s="33"/>
      <c r="I9" s="33"/>
      <c r="J9" s="29"/>
      <c r="K9" s="29"/>
      <c r="L9" s="29"/>
      <c r="M9" s="29"/>
      <c r="N9" s="29"/>
      <c r="O9" s="29"/>
    </row>
    <row r="10" spans="1:16" x14ac:dyDescent="0.2">
      <c r="A10" s="21"/>
      <c r="B10" s="14"/>
      <c r="C10" s="3"/>
      <c r="D10" s="15"/>
      <c r="E10" s="15"/>
      <c r="F10" s="31"/>
      <c r="H10" s="29"/>
      <c r="I10" s="33"/>
      <c r="J10" s="29"/>
      <c r="K10" s="29"/>
      <c r="L10" s="29"/>
      <c r="M10" s="29"/>
      <c r="N10" s="29"/>
      <c r="O10" s="29"/>
    </row>
    <row r="11" spans="1:16" x14ac:dyDescent="0.2">
      <c r="A11" s="22"/>
      <c r="B11" s="8"/>
      <c r="C11" s="12" t="s">
        <v>26</v>
      </c>
      <c r="D11" s="8"/>
      <c r="E11" s="8"/>
      <c r="F11" s="32"/>
      <c r="H11" s="29"/>
      <c r="I11" s="33"/>
      <c r="J11" s="29"/>
      <c r="K11" s="34"/>
      <c r="L11" s="29"/>
      <c r="M11" s="29"/>
      <c r="N11" s="29"/>
      <c r="O11" s="29"/>
    </row>
    <row r="12" spans="1:16" ht="18.75" customHeight="1" x14ac:dyDescent="0.2">
      <c r="A12" s="69">
        <v>3</v>
      </c>
      <c r="B12" s="60" t="str">
        <f>VLOOKUP(A12,'FY21 Ranking Sheet '!$A$15:$F$93,2,0)</f>
        <v>ESTU</v>
      </c>
      <c r="C12" s="61" t="str">
        <f>VLOOKUP(A12,'FY21 Ranking Sheet '!$A$15:$F$93,3,0)</f>
        <v xml:space="preserve">Estuary Habitat Studies </v>
      </c>
      <c r="D12" s="102">
        <f>VLOOKUP(A12,'FY21 Ranking Sheet '!$A$15:$I$45,7,0)</f>
        <v>0</v>
      </c>
      <c r="E12" s="62">
        <f>D12+E9</f>
        <v>3.7</v>
      </c>
      <c r="F12" s="63">
        <f>VLOOKUP(A12,'FY21 Ranking Sheet '!$A$15:$V$45,21,0)</f>
        <v>4</v>
      </c>
      <c r="G12" s="26"/>
      <c r="H12" s="33"/>
      <c r="I12" s="33"/>
      <c r="J12" s="29"/>
      <c r="K12" s="34"/>
      <c r="L12" s="29"/>
      <c r="M12" s="29"/>
      <c r="N12" s="29"/>
      <c r="O12" s="29"/>
    </row>
    <row r="13" spans="1:16" x14ac:dyDescent="0.2">
      <c r="A13" s="69">
        <v>4</v>
      </c>
      <c r="B13" s="60" t="str">
        <f>VLOOKUP(A13,'FY21 Ranking Sheet '!$A$15:$F$93,2,0)</f>
        <v>ESTU</v>
      </c>
      <c r="C13" s="61" t="str">
        <f>VLOOKUP(A13,'FY21 Ranking Sheet '!$A$15:$F$93,3,0)</f>
        <v>Avian Predation - Cormorant Management and Monitoring</v>
      </c>
      <c r="D13" s="102">
        <f>VLOOKUP(A13,'FY21 Ranking Sheet '!$A$15:$I$45,7,0)</f>
        <v>30</v>
      </c>
      <c r="E13" s="62">
        <f>E12+D13</f>
        <v>33.700000000000003</v>
      </c>
      <c r="F13" s="63">
        <f>VLOOKUP(A13,'FY21 Ranking Sheet '!$A$15:$V$45,21,0)</f>
        <v>0</v>
      </c>
      <c r="H13" s="33"/>
      <c r="I13" s="33"/>
      <c r="J13" s="29"/>
      <c r="K13" s="29"/>
      <c r="L13" s="29"/>
      <c r="M13" s="29"/>
      <c r="N13" s="29"/>
      <c r="O13" s="29"/>
    </row>
    <row r="14" spans="1:16" ht="25.5" x14ac:dyDescent="0.2">
      <c r="A14" s="69">
        <v>7</v>
      </c>
      <c r="B14" s="60" t="str">
        <f>VLOOKUP(A14,'FY21 Ranking Sheet '!$A$15:$F$93,2,0)</f>
        <v>TDA</v>
      </c>
      <c r="C14" s="61" t="str">
        <f>VLOOKUP(A14,'FY21 Ranking Sheet '!$A$15:$F$93,3,0)</f>
        <v>The Dalles East Fish Ladder Emergency Auxiliary Water Supply</v>
      </c>
      <c r="D14" s="102">
        <f>VLOOKUP(A14,'FY21 Ranking Sheet '!$A$15:$I$45,7,0)</f>
        <v>0</v>
      </c>
      <c r="E14" s="62">
        <f t="shared" ref="E14:E22" si="0">E13+D14</f>
        <v>33.700000000000003</v>
      </c>
      <c r="F14" s="63">
        <f>VLOOKUP(A14,'FY21 Ranking Sheet '!$A$15:$V$45,21,0)</f>
        <v>4</v>
      </c>
      <c r="H14" s="33"/>
      <c r="I14" s="33"/>
      <c r="J14" s="29"/>
      <c r="K14" s="29"/>
      <c r="L14" s="29"/>
      <c r="M14" s="29"/>
      <c r="N14" s="29"/>
      <c r="O14" s="29"/>
      <c r="P14" s="4"/>
    </row>
    <row r="15" spans="1:16" x14ac:dyDescent="0.2">
      <c r="A15" s="69">
        <v>8</v>
      </c>
      <c r="B15" s="60" t="str">
        <f>VLOOKUP(A15,'FY21 Ranking Sheet '!$A$15:$F$93,2,0)</f>
        <v>SYS</v>
      </c>
      <c r="C15" s="61" t="str">
        <f>VLOOKUP(A15,'FY21 Ranking Sheet '!$A$15:$F$93,3,0)</f>
        <v>Lower Columbia River Juvenile Survival Studies</v>
      </c>
      <c r="D15" s="102">
        <f>VLOOKUP(A15,'FY21 Ranking Sheet '!$A$15:$I$45,7,0)</f>
        <v>1500</v>
      </c>
      <c r="E15" s="62">
        <f t="shared" si="0"/>
        <v>1533.7</v>
      </c>
      <c r="F15" s="63">
        <f>VLOOKUP(A15,'FY21 Ranking Sheet '!$A$15:$V$45,21,0)</f>
        <v>5</v>
      </c>
      <c r="H15" s="33"/>
      <c r="I15" s="33"/>
      <c r="J15" s="29"/>
      <c r="K15" s="29"/>
      <c r="L15" s="29"/>
      <c r="M15" s="29"/>
      <c r="N15" s="29"/>
      <c r="O15" s="29"/>
      <c r="P15" s="4"/>
    </row>
    <row r="16" spans="1:16" x14ac:dyDescent="0.2">
      <c r="A16" s="69">
        <v>13</v>
      </c>
      <c r="B16" s="60" t="str">
        <f>VLOOKUP(A16,'FY21 Ranking Sheet '!$A$15:$F$93,2,0)</f>
        <v>SYS</v>
      </c>
      <c r="C16" s="61" t="str">
        <f>VLOOKUP(A16,'FY21 Ranking Sheet '!$A$15:$F$93,3,0)</f>
        <v>FCRPS CRFM Program Management (NWP)</v>
      </c>
      <c r="D16" s="102">
        <f>VLOOKUP(A16,'FY21 Ranking Sheet '!$A$15:$I$45,7,0)</f>
        <v>350</v>
      </c>
      <c r="E16" s="62">
        <f t="shared" si="0"/>
        <v>1883.7</v>
      </c>
      <c r="F16" s="63">
        <f>VLOOKUP(A16,'FY21 Ranking Sheet '!$A$15:$V$45,21,0)</f>
        <v>0</v>
      </c>
      <c r="H16" s="33"/>
      <c r="I16" s="33"/>
      <c r="J16" s="29"/>
      <c r="K16" s="29"/>
      <c r="L16" s="29"/>
      <c r="M16" s="29"/>
      <c r="N16" s="29"/>
      <c r="O16" s="29"/>
      <c r="P16" s="4"/>
    </row>
    <row r="17" spans="1:16" x14ac:dyDescent="0.2">
      <c r="A17" s="69">
        <v>16</v>
      </c>
      <c r="B17" s="60" t="str">
        <f>VLOOKUP(A17,'FY21 Ranking Sheet '!$A$15:$F$93,2,0)</f>
        <v>IHR</v>
      </c>
      <c r="C17" s="61" t="str">
        <f>VLOOKUP(A17,'FY21 Ranking Sheet '!$A$15:$F$93,3,0)</f>
        <v>Ice Harbor Turbine Passage Survival Program</v>
      </c>
      <c r="D17" s="102">
        <f>VLOOKUP(A17,'FY21 Ranking Sheet '!$A$15:$I$45,7,0)</f>
        <v>0</v>
      </c>
      <c r="E17" s="62">
        <f t="shared" si="0"/>
        <v>1883.7</v>
      </c>
      <c r="F17" s="63">
        <f>VLOOKUP(A17,'FY21 Ranking Sheet '!$A$15:$V$45,21,0)</f>
        <v>0</v>
      </c>
      <c r="H17" s="33"/>
      <c r="I17" s="33"/>
      <c r="J17" s="30"/>
      <c r="K17" s="29"/>
      <c r="L17" s="29"/>
      <c r="M17" s="29"/>
      <c r="N17" s="29"/>
      <c r="O17" s="29"/>
      <c r="P17" s="4"/>
    </row>
    <row r="18" spans="1:16" ht="25.5" x14ac:dyDescent="0.2">
      <c r="A18" s="69">
        <v>17</v>
      </c>
      <c r="B18" s="60" t="str">
        <f>VLOOKUP(A18,'FY21 Ranking Sheet '!$A$15:$F$93,2,0)</f>
        <v>LMN</v>
      </c>
      <c r="C18" s="61" t="str">
        <f>VLOOKUP(A18,'FY21 Ranking Sheet '!$A$15:$F$93,3,0)</f>
        <v>Lower Monumental Outfall Primary Bypass Pipe Expansion Joint Deficiency Correction</v>
      </c>
      <c r="D18" s="102">
        <f>VLOOKUP(A18,'FY21 Ranking Sheet '!$A$15:$I$45,7,0)</f>
        <v>0</v>
      </c>
      <c r="E18" s="62">
        <f t="shared" si="0"/>
        <v>1883.7</v>
      </c>
      <c r="F18" s="63">
        <f>VLOOKUP(A18,'FY21 Ranking Sheet '!$A$15:$V$45,21,0)</f>
        <v>0</v>
      </c>
      <c r="H18" s="33"/>
      <c r="I18" s="33"/>
      <c r="J18" s="29"/>
      <c r="K18" s="29"/>
      <c r="L18" s="29"/>
      <c r="M18" s="29"/>
      <c r="N18" s="29"/>
      <c r="O18" s="29"/>
    </row>
    <row r="19" spans="1:16" x14ac:dyDescent="0.2">
      <c r="A19" s="69">
        <v>19</v>
      </c>
      <c r="B19" s="60" t="str">
        <f>VLOOKUP(A19,'FY21 Ranking Sheet '!$A$15:$F$93,2,0)</f>
        <v>LGO</v>
      </c>
      <c r="C19" s="61" t="str">
        <f>VLOOKUP(A19,'FY21 Ranking Sheet '!$A$15:$F$93,3,0)</f>
        <v>Little Goose Adult Ladder Temperature Mitigation</v>
      </c>
      <c r="D19" s="102">
        <f>VLOOKUP(A19,'FY21 Ranking Sheet '!$A$15:$I$45,7,0)</f>
        <v>85</v>
      </c>
      <c r="E19" s="62">
        <f t="shared" si="0"/>
        <v>1968.7</v>
      </c>
      <c r="F19" s="63">
        <f>VLOOKUP(A19,'FY21 Ranking Sheet '!$A$15:$V$45,21,0)</f>
        <v>0</v>
      </c>
      <c r="H19" s="33"/>
      <c r="I19" s="33"/>
      <c r="J19" s="35"/>
      <c r="K19" s="35"/>
      <c r="L19" s="29"/>
      <c r="M19" s="29"/>
      <c r="N19" s="29"/>
      <c r="O19" s="29"/>
    </row>
    <row r="20" spans="1:16" s="27" customFormat="1" x14ac:dyDescent="0.2">
      <c r="A20" s="69">
        <v>21</v>
      </c>
      <c r="B20" s="60" t="str">
        <f>VLOOKUP(A20,'FY21 Ranking Sheet '!$A$15:$F$93,2,0)</f>
        <v>LGR</v>
      </c>
      <c r="C20" s="61" t="str">
        <f>VLOOKUP(A20,'FY21 Ranking Sheet '!$A$15:$F$93,3,0)</f>
        <v xml:space="preserve">Lower Granite Spillway PIT Detection </v>
      </c>
      <c r="D20" s="102">
        <f>VLOOKUP(A20,'FY21 Ranking Sheet '!$A$15:$I$45,7,0)</f>
        <v>50</v>
      </c>
      <c r="E20" s="62">
        <f t="shared" si="0"/>
        <v>2018.7</v>
      </c>
      <c r="F20" s="63">
        <f>VLOOKUP(A20,'FY21 Ranking Sheet '!$A$15:$V$45,21,0)</f>
        <v>0</v>
      </c>
      <c r="G20" s="26"/>
      <c r="H20" s="36"/>
      <c r="I20" s="33"/>
      <c r="J20" s="37"/>
      <c r="K20" s="35"/>
      <c r="L20" s="16"/>
      <c r="M20" s="16"/>
      <c r="N20" s="16"/>
      <c r="O20" s="16"/>
    </row>
    <row r="21" spans="1:16" ht="25.5" x14ac:dyDescent="0.2">
      <c r="A21" s="69">
        <v>22</v>
      </c>
      <c r="B21" s="60" t="str">
        <f>VLOOKUP(A21,'FY21 Ranking Sheet '!$A$15:$F$93,2,0)</f>
        <v>LGR</v>
      </c>
      <c r="C21" s="61" t="str">
        <f>VLOOKUP(A21,'FY21 Ranking Sheet '!$A$15:$F$93,3,0)</f>
        <v>Lower Granite Spillway PIT Tag Detection - Post Construction Monitoring</v>
      </c>
      <c r="D21" s="102">
        <f>VLOOKUP(A21,'FY21 Ranking Sheet '!$A$15:$I$45,7,0)</f>
        <v>0</v>
      </c>
      <c r="E21" s="62">
        <f t="shared" si="0"/>
        <v>2018.7</v>
      </c>
      <c r="F21" s="63">
        <f>VLOOKUP(A21,'FY21 Ranking Sheet '!$A$15:$V$45,21,0)</f>
        <v>5</v>
      </c>
      <c r="H21" s="33"/>
      <c r="I21" s="33"/>
      <c r="J21" s="35"/>
      <c r="K21" s="35"/>
      <c r="L21" s="29"/>
      <c r="M21" s="29"/>
      <c r="N21" s="29"/>
      <c r="O21" s="29"/>
    </row>
    <row r="22" spans="1:16" ht="25.5" x14ac:dyDescent="0.2">
      <c r="A22" s="70">
        <v>23</v>
      </c>
      <c r="B22" s="60" t="str">
        <f>VLOOKUP(A22,'FY21 Ranking Sheet '!$A$15:$F$93,2,0)</f>
        <v>LGR</v>
      </c>
      <c r="C22" s="61" t="str">
        <f>VLOOKUP(A22,'FY21 Ranking Sheet '!$A$15:$F$93,3,0)</f>
        <v>Lower Granite Juvenile Bypass Facility - Phase 1a (Gatewell to Separator), Phase 1b (Outfall) Close Out</v>
      </c>
      <c r="D22" s="102">
        <f>VLOOKUP(A22,'FY21 Ranking Sheet '!$A$15:$I$45,7,0)</f>
        <v>3500</v>
      </c>
      <c r="E22" s="62">
        <f t="shared" si="0"/>
        <v>5518.7</v>
      </c>
      <c r="F22" s="63">
        <f>VLOOKUP(A22,'FY21 Ranking Sheet '!$A$15:$V$45,21,0)</f>
        <v>0</v>
      </c>
      <c r="H22" s="33"/>
      <c r="I22" s="33"/>
      <c r="J22" s="35"/>
      <c r="K22" s="35"/>
      <c r="L22" s="29"/>
      <c r="M22" s="29"/>
      <c r="N22" s="29"/>
      <c r="O22" s="29"/>
    </row>
    <row r="23" spans="1:16" ht="25.5" x14ac:dyDescent="0.2">
      <c r="A23" s="69">
        <v>29</v>
      </c>
      <c r="B23" s="60" t="str">
        <f>VLOOKUP(A23,'FY21 Ranking Sheet '!$A$15:$F$93,2,0)</f>
        <v>SYS</v>
      </c>
      <c r="C23" s="61" t="str">
        <f>VLOOKUP(A23,'FY21 Ranking Sheet '!$A$15:$F$93,3,0)</f>
        <v>LMO FGE SOG vs PROG (SR 10-min intake gate closure)</v>
      </c>
      <c r="D23" s="102">
        <f>VLOOKUP(A23,'FY21 Ranking Sheet '!$A$15:$I$45,7,0)</f>
        <v>0</v>
      </c>
      <c r="E23" s="62">
        <f>E22+D23</f>
        <v>5518.7</v>
      </c>
      <c r="F23" s="63">
        <f>VLOOKUP(A23,'FY21 Ranking Sheet '!$A$15:$V$45,21,0)</f>
        <v>0</v>
      </c>
      <c r="H23" s="33"/>
      <c r="I23" s="33"/>
      <c r="J23" s="35"/>
      <c r="K23" s="35"/>
      <c r="L23" s="29"/>
      <c r="M23" s="29"/>
      <c r="N23" s="29"/>
      <c r="O23" s="29"/>
      <c r="P23" s="4"/>
    </row>
    <row r="24" spans="1:16" x14ac:dyDescent="0.2">
      <c r="A24" s="69">
        <v>33</v>
      </c>
      <c r="B24" s="60" t="str">
        <f>VLOOKUP(A24,'FY21 Ranking Sheet '!$A$15:$F$93,2,0)</f>
        <v>SYS</v>
      </c>
      <c r="C24" s="61" t="str">
        <f>VLOOKUP(A24,'FY21 Ranking Sheet '!$A$15:$F$93,3,0)</f>
        <v>Columbia River System Operations (CRSO) EIS</v>
      </c>
      <c r="D24" s="102">
        <f>VLOOKUP(A24,'FY21 Ranking Sheet '!$A$15:$I$45,7,0)</f>
        <v>1372</v>
      </c>
      <c r="E24" s="62">
        <f t="shared" ref="E24:E41" si="1">E23+D24</f>
        <v>6890.7</v>
      </c>
      <c r="F24" s="63">
        <f>VLOOKUP(A24,'FY21 Ranking Sheet '!$A$15:$V$45,21,0)</f>
        <v>0</v>
      </c>
      <c r="H24" s="33"/>
      <c r="I24" s="33"/>
      <c r="J24" s="35"/>
      <c r="K24" s="35"/>
      <c r="L24" s="29"/>
      <c r="M24" s="29"/>
      <c r="N24" s="29"/>
      <c r="O24" s="29"/>
    </row>
    <row r="25" spans="1:16" x14ac:dyDescent="0.2">
      <c r="A25" s="69">
        <v>35</v>
      </c>
      <c r="B25" s="60" t="str">
        <f>VLOOKUP(A25,'FY21 Ranking Sheet '!$A$15:$F$93,2,0)</f>
        <v>SYS</v>
      </c>
      <c r="C25" s="61" t="str">
        <f>VLOOKUP(A25,'FY21 Ranking Sheet '!$A$15:$F$93,3,0)</f>
        <v>FCRPS CRFM Program Management  (NWW)</v>
      </c>
      <c r="D25" s="102">
        <f>VLOOKUP(A25,'FY21 Ranking Sheet '!$A$15:$I$45,7,0)</f>
        <v>150</v>
      </c>
      <c r="E25" s="62">
        <f t="shared" si="1"/>
        <v>7040.7</v>
      </c>
      <c r="F25" s="63">
        <f>VLOOKUP(A25,'FY21 Ranking Sheet '!$A$15:$V$45,21,0)</f>
        <v>0</v>
      </c>
      <c r="H25" s="33"/>
      <c r="I25" s="33"/>
      <c r="J25" s="35"/>
      <c r="K25" s="35"/>
      <c r="L25" s="29"/>
      <c r="M25" s="29"/>
      <c r="N25" s="29"/>
      <c r="O25" s="29"/>
    </row>
    <row r="26" spans="1:16" x14ac:dyDescent="0.2">
      <c r="A26" s="69">
        <v>43</v>
      </c>
      <c r="B26" s="60" t="str">
        <f>VLOOKUP(A26,'FY21 Ranking Sheet '!$A$15:$F$93,2,0)</f>
        <v xml:space="preserve">BON </v>
      </c>
      <c r="C26" s="61" t="str">
        <f>VLOOKUP(A26,'FY21 Ranking Sheet '!$A$15:$F$93,3,0)</f>
        <v>Bonneville Powerhouse 2 Fish Guidance Efficiency</v>
      </c>
      <c r="D26" s="102">
        <f>VLOOKUP(A26,'FY21 Ranking Sheet '!$A$15:$I$45,7,0)</f>
        <v>0</v>
      </c>
      <c r="E26" s="62">
        <f t="shared" si="1"/>
        <v>7040.7</v>
      </c>
      <c r="F26" s="63">
        <f>VLOOKUP(A26,'FY21 Ranking Sheet '!$A$15:$V$45,21,0)</f>
        <v>4</v>
      </c>
      <c r="H26" s="33"/>
      <c r="I26" s="33"/>
      <c r="J26" s="35"/>
      <c r="K26" s="35"/>
      <c r="L26" s="29"/>
      <c r="M26" s="29"/>
      <c r="N26" s="29"/>
      <c r="O26" s="29"/>
    </row>
    <row r="27" spans="1:16" ht="25.5" x14ac:dyDescent="0.2">
      <c r="A27" s="69">
        <v>45</v>
      </c>
      <c r="B27" s="60" t="str">
        <f>VLOOKUP(A27,'FY21 Ranking Sheet '!$A$15:$F$93,2,0)</f>
        <v>SYS</v>
      </c>
      <c r="C27" s="61" t="str">
        <f>VLOOKUP(A27,'FY21 Ranking Sheet '!$A$15:$F$93,3,0)</f>
        <v>Caspian Tern Management Plan (Avian Predation Monitoring)</v>
      </c>
      <c r="D27" s="102">
        <f>VLOOKUP(A27,'FY21 Ranking Sheet '!$A$15:$I$45,7,0)</f>
        <v>0</v>
      </c>
      <c r="E27" s="62">
        <f t="shared" si="1"/>
        <v>7040.7</v>
      </c>
      <c r="F27" s="63">
        <f>VLOOKUP(A27,'FY21 Ranking Sheet '!$A$15:$V$45,21,0)</f>
        <v>0</v>
      </c>
      <c r="G27" s="26"/>
      <c r="H27" s="33"/>
      <c r="I27" s="33"/>
      <c r="J27" s="35"/>
      <c r="K27" s="35"/>
      <c r="L27" s="29"/>
      <c r="M27" s="29"/>
      <c r="N27" s="29"/>
      <c r="O27" s="29"/>
    </row>
    <row r="28" spans="1:16" ht="25.5" x14ac:dyDescent="0.2">
      <c r="A28" s="69">
        <v>37</v>
      </c>
      <c r="B28" s="60" t="str">
        <f>VLOOKUP(A28,'FY21 Ranking Sheet '!$A$15:$F$93,2,0)</f>
        <v>SYS</v>
      </c>
      <c r="C28" s="61" t="str">
        <f>VLOOKUP(A28,'FY21 Ranking Sheet '!$A$15:$F$93,3,0)</f>
        <v>Smolt Susceptibility to Avian Predation Post-Bonneville (Placeholder)</v>
      </c>
      <c r="D28" s="102">
        <f>VLOOKUP(A28,'FY21 Ranking Sheet '!$A$15:$I$45,7,0)</f>
        <v>0</v>
      </c>
      <c r="E28" s="62">
        <f t="shared" si="1"/>
        <v>7040.7</v>
      </c>
      <c r="F28" s="63" t="str">
        <f>VLOOKUP(A28,'FY21 Ranking Sheet '!$A$15:$V$45,21,0)</f>
        <v>D</v>
      </c>
      <c r="H28" s="33"/>
      <c r="I28" s="33"/>
      <c r="J28" s="35"/>
      <c r="K28" s="29"/>
      <c r="L28" s="29"/>
      <c r="M28" s="29"/>
      <c r="N28" s="29"/>
      <c r="O28" s="29"/>
    </row>
    <row r="29" spans="1:16" x14ac:dyDescent="0.2">
      <c r="A29" s="69">
        <v>49</v>
      </c>
      <c r="B29" s="60" t="e">
        <f>VLOOKUP(A29,'FY21 Ranking Sheet '!$A$15:$F$93,2,0)</f>
        <v>#N/A</v>
      </c>
      <c r="C29" s="61" t="e">
        <f>VLOOKUP(A29,'FY21 Ranking Sheet '!$A$15:$F$93,3,0)</f>
        <v>#N/A</v>
      </c>
      <c r="D29" s="102" t="e">
        <f>VLOOKUP(A29,'FY21 Ranking Sheet '!$A$15:$I$45,7,0)</f>
        <v>#N/A</v>
      </c>
      <c r="E29" s="62" t="e">
        <f t="shared" si="1"/>
        <v>#N/A</v>
      </c>
      <c r="F29" s="63" t="e">
        <f>VLOOKUP(A29,'FY21 Ranking Sheet '!$A$15:$V$45,21,0)</f>
        <v>#N/A</v>
      </c>
      <c r="H29" s="33"/>
      <c r="I29" s="33"/>
      <c r="J29" s="35"/>
      <c r="K29" s="29"/>
      <c r="L29" s="29"/>
      <c r="M29" s="29"/>
      <c r="N29" s="29"/>
      <c r="O29" s="29"/>
    </row>
    <row r="30" spans="1:16" x14ac:dyDescent="0.2">
      <c r="A30" s="69">
        <v>31</v>
      </c>
      <c r="B30" s="60" t="str">
        <f>VLOOKUP(A30,'FY21 Ranking Sheet '!$A$15:$F$93,2,0)</f>
        <v>SYS</v>
      </c>
      <c r="C30" s="61" t="str">
        <f>VLOOKUP(A30,'FY21 Ranking Sheet '!$A$15:$F$93,3,0)</f>
        <v>Snake River Adult Sockeye Passage Initiatives</v>
      </c>
      <c r="D30" s="102">
        <f>VLOOKUP(A30,'FY21 Ranking Sheet '!$A$15:$I$45,7,0)</f>
        <v>0</v>
      </c>
      <c r="E30" s="62" t="e">
        <f t="shared" si="1"/>
        <v>#N/A</v>
      </c>
      <c r="F30" s="63">
        <f>VLOOKUP(A30,'FY21 Ranking Sheet '!$A$15:$V$45,21,0)</f>
        <v>0</v>
      </c>
      <c r="H30" s="33"/>
      <c r="I30" s="33"/>
      <c r="J30" s="35"/>
      <c r="K30" s="29"/>
      <c r="L30" s="29"/>
      <c r="M30" s="29"/>
      <c r="N30" s="29"/>
      <c r="O30" s="29"/>
    </row>
    <row r="31" spans="1:16" x14ac:dyDescent="0.2">
      <c r="A31" s="69">
        <v>32</v>
      </c>
      <c r="B31" s="60" t="str">
        <f>VLOOKUP(A31,'FY21 Ranking Sheet '!$A$15:$F$93,2,0)</f>
        <v>SYS</v>
      </c>
      <c r="C31" s="61" t="str">
        <f>VLOOKUP(A31,'FY21 Ranking Sheet '!$A$15:$F$93,3,0)</f>
        <v>Inland Avian Predation</v>
      </c>
      <c r="D31" s="102">
        <f>VLOOKUP(A31,'FY21 Ranking Sheet '!$A$15:$I$45,7,0)</f>
        <v>0</v>
      </c>
      <c r="E31" s="62" t="e">
        <f t="shared" si="1"/>
        <v>#N/A</v>
      </c>
      <c r="F31" s="63">
        <f>VLOOKUP(A31,'FY21 Ranking Sheet '!$A$15:$V$45,21,0)</f>
        <v>0</v>
      </c>
      <c r="H31" s="33"/>
      <c r="I31" s="33"/>
      <c r="J31" s="35"/>
      <c r="K31" s="29"/>
      <c r="L31" s="29"/>
      <c r="M31" s="29"/>
      <c r="N31" s="29"/>
      <c r="O31" s="29"/>
    </row>
    <row r="32" spans="1:16" x14ac:dyDescent="0.2">
      <c r="A32" s="69">
        <v>9</v>
      </c>
      <c r="B32" s="60" t="str">
        <f>VLOOKUP(A32,'FY21 Ranking Sheet '!$A$15:$F$93,2,0)</f>
        <v>SYS</v>
      </c>
      <c r="C32" s="61" t="str">
        <f>VLOOKUP(A32,'FY21 Ranking Sheet '!$A$15:$F$93,3,0)</f>
        <v>Avian Island PIT Detection</v>
      </c>
      <c r="D32" s="102">
        <f>VLOOKUP(A32,'FY21 Ranking Sheet '!$A$15:$I$45,7,0)</f>
        <v>270</v>
      </c>
      <c r="E32" s="62" t="e">
        <f t="shared" si="1"/>
        <v>#N/A</v>
      </c>
      <c r="F32" s="63">
        <f>VLOOKUP(A32,'FY21 Ranking Sheet '!$A$15:$V$45,21,0)</f>
        <v>4</v>
      </c>
      <c r="H32" s="33"/>
      <c r="I32" s="33"/>
      <c r="J32" s="35"/>
      <c r="K32" s="29"/>
      <c r="L32" s="29"/>
      <c r="M32" s="29"/>
      <c r="N32" s="29"/>
      <c r="O32" s="29"/>
    </row>
    <row r="33" spans="1:15" ht="25.5" x14ac:dyDescent="0.2">
      <c r="A33" s="69">
        <v>12</v>
      </c>
      <c r="B33" s="60" t="str">
        <f>VLOOKUP(A33,'FY21 Ranking Sheet '!$A$15:$F$93,2,0)</f>
        <v>BON/JDA/TDA</v>
      </c>
      <c r="C33" s="61" t="str">
        <f>VLOOKUP(A33,'FY21 Ranking Sheet '!$A$15:$F$93,3,0)</f>
        <v>Reservoir Temperature Monitoring at Lower Columbia River Dams</v>
      </c>
      <c r="D33" s="102">
        <f>VLOOKUP(A33,'FY21 Ranking Sheet '!$A$15:$I$45,7,0)</f>
        <v>0</v>
      </c>
      <c r="E33" s="62" t="e">
        <f t="shared" si="1"/>
        <v>#N/A</v>
      </c>
      <c r="F33" s="63">
        <f>VLOOKUP(A33,'FY21 Ranking Sheet '!$A$15:$V$45,21,0)</f>
        <v>0</v>
      </c>
      <c r="H33" s="33"/>
      <c r="I33" s="33"/>
      <c r="J33" s="35"/>
      <c r="K33" s="29"/>
      <c r="L33" s="29"/>
      <c r="M33" s="29"/>
      <c r="N33" s="29"/>
      <c r="O33" s="29"/>
    </row>
    <row r="34" spans="1:15" ht="25.5" x14ac:dyDescent="0.2">
      <c r="A34" s="69">
        <v>14</v>
      </c>
      <c r="B34" s="60" t="str">
        <f>VLOOKUP(A34,'FY21 Ranking Sheet '!$A$15:$F$93,2,0)</f>
        <v>MCN</v>
      </c>
      <c r="C34" s="61" t="str">
        <f>VLOOKUP(A34,'FY21 Ranking Sheet '!$A$15:$F$93,3,0)</f>
        <v>McNary Avian Deterrent Deficiency Correction and Avian Wire Design Feasibility Report</v>
      </c>
      <c r="D34" s="102">
        <f>VLOOKUP(A34,'FY21 Ranking Sheet '!$A$15:$I$45,7,0)</f>
        <v>1150</v>
      </c>
      <c r="E34" s="62" t="e">
        <f t="shared" si="1"/>
        <v>#N/A</v>
      </c>
      <c r="F34" s="63">
        <f>VLOOKUP(A34,'FY21 Ranking Sheet '!$A$15:$V$45,21,0)</f>
        <v>4</v>
      </c>
      <c r="H34" s="33"/>
      <c r="I34" s="33"/>
      <c r="J34" s="35"/>
      <c r="K34" s="29"/>
      <c r="L34" s="29"/>
      <c r="M34" s="29"/>
      <c r="N34" s="29"/>
      <c r="O34" s="29"/>
    </row>
    <row r="35" spans="1:15" ht="25.5" x14ac:dyDescent="0.2">
      <c r="A35" s="69">
        <v>39</v>
      </c>
      <c r="B35" s="60" t="str">
        <f>VLOOKUP(A35,'FY21 Ranking Sheet '!$A$15:$F$93,2,0)</f>
        <v>TDA</v>
      </c>
      <c r="C35" s="61" t="str">
        <f>VLOOKUP(A35,'FY21 Ranking Sheet '!$A$15:$F$93,3,0)</f>
        <v>The Dalles Sluiceway PIT Detection Feasibility Evaluation (Placeholder)</v>
      </c>
      <c r="D35" s="102">
        <f>VLOOKUP(A35,'FY21 Ranking Sheet '!$A$15:$I$45,7,0)</f>
        <v>0</v>
      </c>
      <c r="E35" s="62" t="e">
        <f t="shared" si="1"/>
        <v>#N/A</v>
      </c>
      <c r="F35" s="63" t="str">
        <f>VLOOKUP(A35,'FY21 Ranking Sheet '!$A$15:$V$45,21,0)</f>
        <v>D</v>
      </c>
      <c r="H35" s="33"/>
      <c r="I35" s="33"/>
      <c r="J35" s="35"/>
      <c r="K35" s="29"/>
      <c r="L35" s="29"/>
      <c r="M35" s="29"/>
      <c r="N35" s="29"/>
      <c r="O35" s="29"/>
    </row>
    <row r="36" spans="1:15" x14ac:dyDescent="0.2">
      <c r="A36" s="69">
        <v>41</v>
      </c>
      <c r="B36" s="60" t="str">
        <f>VLOOKUP(A36,'FY21 Ranking Sheet '!$A$15:$F$93,2,0)</f>
        <v>SYS</v>
      </c>
      <c r="C36" s="61" t="str">
        <f>VLOOKUP(A36,'FY21 Ranking Sheet '!$A$15:$F$93,3,0)</f>
        <v>Spillway and Turbine PIT Tag Detection Feasibility Study</v>
      </c>
      <c r="D36" s="102">
        <f>VLOOKUP(A36,'FY21 Ranking Sheet '!$A$15:$I$45,7,0)</f>
        <v>0</v>
      </c>
      <c r="E36" s="62" t="e">
        <f t="shared" si="1"/>
        <v>#N/A</v>
      </c>
      <c r="F36" s="63" t="str">
        <f>VLOOKUP(A36,'FY21 Ranking Sheet '!$A$15:$V$45,21,0)</f>
        <v>D</v>
      </c>
      <c r="H36" s="33"/>
      <c r="I36" s="33"/>
      <c r="J36" s="35"/>
      <c r="K36" s="29"/>
      <c r="L36" s="29"/>
      <c r="M36" s="29"/>
      <c r="N36" s="29"/>
      <c r="O36" s="29"/>
    </row>
    <row r="37" spans="1:15" x14ac:dyDescent="0.2">
      <c r="A37" s="69">
        <v>15</v>
      </c>
      <c r="B37" s="60" t="str">
        <f>VLOOKUP(A37,'FY21 Ranking Sheet '!$A$15:$F$93,2,0)</f>
        <v>MCN</v>
      </c>
      <c r="C37" s="61" t="str">
        <f>VLOOKUP(A37,'FY21 Ranking Sheet '!$A$15:$F$93,3,0)</f>
        <v>McNary Top Spill Weir (TSW) Permanence</v>
      </c>
      <c r="D37" s="102">
        <f>VLOOKUP(A37,'FY21 Ranking Sheet '!$A$15:$I$45,7,0)</f>
        <v>0</v>
      </c>
      <c r="E37" s="62" t="e">
        <f t="shared" si="1"/>
        <v>#N/A</v>
      </c>
      <c r="F37" s="63">
        <f>VLOOKUP(A37,'FY21 Ranking Sheet '!$A$15:$V$45,21,0)</f>
        <v>0</v>
      </c>
      <c r="H37" s="29"/>
      <c r="I37" s="33"/>
      <c r="J37" s="29"/>
      <c r="K37" s="29"/>
      <c r="L37" s="29"/>
      <c r="M37" s="29"/>
      <c r="N37" s="29"/>
      <c r="O37" s="29"/>
    </row>
    <row r="38" spans="1:15" x14ac:dyDescent="0.2">
      <c r="A38" s="69">
        <v>11</v>
      </c>
      <c r="B38" s="60" t="str">
        <f>VLOOKUP(A38,'FY21 Ranking Sheet '!$A$15:$F$93,2,0)</f>
        <v>JDA</v>
      </c>
      <c r="C38" s="61" t="str">
        <f>VLOOKUP(A38,'FY21 Ranking Sheet '!$A$15:$F$93,3,0)</f>
        <v>John Day Mitigation</v>
      </c>
      <c r="D38" s="102">
        <f>VLOOKUP(A38,'FY21 Ranking Sheet '!$A$15:$I$45,7,0)</f>
        <v>0</v>
      </c>
      <c r="E38" s="62" t="e">
        <f t="shared" si="1"/>
        <v>#N/A</v>
      </c>
      <c r="F38" s="63">
        <f>VLOOKUP(A38,'FY21 Ranking Sheet '!$A$15:$V$45,21,0)</f>
        <v>0</v>
      </c>
    </row>
    <row r="39" spans="1:15" x14ac:dyDescent="0.2">
      <c r="A39" s="69">
        <v>50</v>
      </c>
      <c r="B39" s="60" t="str">
        <f>VLOOKUP(A39,'FY21 Ranking Sheet '!$A$15:$F$93,2,0)</f>
        <v>LGO</v>
      </c>
      <c r="C39" s="61" t="str">
        <f>VLOOKUP(A39,'FY21 Ranking Sheet '!$A$15:$F$93,3,0)</f>
        <v>Little Goose Adult Ladder PIT Feasibility</v>
      </c>
      <c r="D39" s="102">
        <f>VLOOKUP(A39,'FY21 Ranking Sheet '!$A$15:$I$45,7,0)</f>
        <v>0</v>
      </c>
      <c r="E39" s="62" t="e">
        <f t="shared" si="1"/>
        <v>#N/A</v>
      </c>
      <c r="F39" s="63">
        <f>VLOOKUP(A39,'FY21 Ranking Sheet '!$A$15:$V$45,21,0)</f>
        <v>1</v>
      </c>
    </row>
    <row r="40" spans="1:15" x14ac:dyDescent="0.2">
      <c r="A40" s="69">
        <v>51</v>
      </c>
      <c r="B40" s="60" t="str">
        <f>VLOOKUP(A40,'FY21 Ranking Sheet '!$A$15:$F$93,2,0)</f>
        <v>MCN</v>
      </c>
      <c r="C40" s="61" t="str">
        <f>VLOOKUP(A40,'FY21 Ranking Sheet '!$A$15:$F$93,3,0)</f>
        <v>McNary Steelhead Overshoot</v>
      </c>
      <c r="D40" s="102">
        <f>VLOOKUP(A40,'FY21 Ranking Sheet '!$A$15:$I$45,7,0)</f>
        <v>0</v>
      </c>
      <c r="E40" s="62" t="e">
        <f t="shared" si="1"/>
        <v>#N/A</v>
      </c>
      <c r="F40" s="63">
        <f>VLOOKUP(A40,'FY21 Ranking Sheet '!$A$15:$V$45,21,0)</f>
        <v>4</v>
      </c>
    </row>
    <row r="41" spans="1:15" ht="25.5" x14ac:dyDescent="0.2">
      <c r="A41" s="69">
        <v>52</v>
      </c>
      <c r="B41" s="60" t="str">
        <f>VLOOKUP(A41,'FY21 Ranking Sheet '!$A$15:$F$93,2,0)</f>
        <v>LGR</v>
      </c>
      <c r="C41" s="61" t="str">
        <f>VLOOKUP(A41,'FY21 Ranking Sheet '!$A$15:$F$93,3,0)</f>
        <v>Lower Granite and Little Goose Deep Spill vs. RSW summer subyearlings</v>
      </c>
      <c r="D41" s="102">
        <f>VLOOKUP(A41,'FY21 Ranking Sheet '!$A$15:$I$45,7,0)</f>
        <v>0</v>
      </c>
      <c r="E41" s="62" t="e">
        <f t="shared" si="1"/>
        <v>#N/A</v>
      </c>
      <c r="F41" s="63" t="str">
        <f>VLOOKUP(A41,'FY21 Ranking Sheet '!$A$15:$V$45,21,0)</f>
        <v>D</v>
      </c>
    </row>
  </sheetData>
  <sortState xmlns:xlrd2="http://schemas.microsoft.com/office/spreadsheetml/2017/richdata2" ref="A13:G58">
    <sortCondition descending="1" ref="F13:F58"/>
  </sortState>
  <mergeCells count="1">
    <mergeCell ref="B7:E7"/>
  </mergeCells>
  <pageMargins left="0" right="0" top="0.5" bottom="0.5" header="0.3" footer="0.3"/>
  <pageSetup paperSize="17" scale="11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FY24 Ranking Sheet</vt:lpstr>
      <vt:lpstr>FY23 Ranking Sheet</vt:lpstr>
      <vt:lpstr>FY22 Ranking Sheet-Sept</vt:lpstr>
      <vt:lpstr>FY22 Ranked Order-Sept</vt:lpstr>
      <vt:lpstr>FY21 Ranking Sheet </vt:lpstr>
      <vt:lpstr>FY21 Ranked Order</vt:lpstr>
      <vt:lpstr>'FY21 Ranked Order'!Print_Titles</vt:lpstr>
      <vt:lpstr>'FY21 Ranking Sheet '!Print_Titles</vt:lpstr>
      <vt:lpstr>'FY22 Ranked Order-Sept'!Print_Titles</vt:lpstr>
      <vt:lpstr>'FY22 Ranking Sheet-Sept'!Print_Titles</vt:lpstr>
      <vt:lpstr>'FY23 Ranking Sheet'!Print_Titles</vt:lpstr>
      <vt:lpstr>'FY24 Ranking Sheet'!Print_Titles</vt:lpstr>
    </vt:vector>
  </TitlesOfParts>
  <Company>USACE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G4PMMRRC</dc:creator>
  <cp:lastModifiedBy>Ida</cp:lastModifiedBy>
  <cp:lastPrinted>2019-12-18T20:08:09Z</cp:lastPrinted>
  <dcterms:created xsi:type="dcterms:W3CDTF">2010-12-09T16:31:56Z</dcterms:created>
  <dcterms:modified xsi:type="dcterms:W3CDTF">2023-10-19T13:20:26Z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